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30" windowWidth="24615" windowHeight="13485" activeTab="1"/>
  </bookViews>
  <sheets>
    <sheet name="Rekapitulace stavby" sheetId="1" r:id="rId1"/>
    <sheet name="01 - Přístavba sociálního..." sheetId="2" r:id="rId2"/>
  </sheets>
  <definedNames>
    <definedName name="_xlnm._FilterDatabase" localSheetId="1" hidden="1">'01 - Přístavba sociálního...'!$C$103:$K$475</definedName>
    <definedName name="_xlnm.Print_Titles" localSheetId="1">'01 - Přístavba sociálního...'!$103:$103</definedName>
    <definedName name="_xlnm.Print_Titles" localSheetId="0">'Rekapitulace stavby'!$49:$49</definedName>
    <definedName name="_xlnm.Print_Area" localSheetId="1">'01 - Přístavba sociálního...'!$C$4:$J$36,'01 - Přístavba sociálního...'!$C$42:$J$85,'01 - Přístavba sociálního...'!$C$91:$K$475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AY52" i="1" l="1"/>
  <c r="AX52" i="1"/>
  <c r="BI475" i="2"/>
  <c r="BH475" i="2"/>
  <c r="BG475" i="2"/>
  <c r="BF475" i="2"/>
  <c r="T475" i="2"/>
  <c r="T474" i="2" s="1"/>
  <c r="T473" i="2" s="1"/>
  <c r="R475" i="2"/>
  <c r="R474" i="2" s="1"/>
  <c r="R473" i="2" s="1"/>
  <c r="P475" i="2"/>
  <c r="P474" i="2" s="1"/>
  <c r="P473" i="2" s="1"/>
  <c r="BK475" i="2"/>
  <c r="BK474" i="2" s="1"/>
  <c r="J475" i="2"/>
  <c r="BE475" i="2" s="1"/>
  <c r="BI471" i="2"/>
  <c r="BH471" i="2"/>
  <c r="BG471" i="2"/>
  <c r="BF471" i="2"/>
  <c r="T471" i="2"/>
  <c r="R471" i="2"/>
  <c r="P471" i="2"/>
  <c r="BK471" i="2"/>
  <c r="J471" i="2"/>
  <c r="BE471" i="2" s="1"/>
  <c r="BI470" i="2"/>
  <c r="BH470" i="2"/>
  <c r="BG470" i="2"/>
  <c r="BF470" i="2"/>
  <c r="T470" i="2"/>
  <c r="R470" i="2"/>
  <c r="P470" i="2"/>
  <c r="BK470" i="2"/>
  <c r="J470" i="2"/>
  <c r="BE470" i="2" s="1"/>
  <c r="BI466" i="2"/>
  <c r="BH466" i="2"/>
  <c r="BG466" i="2"/>
  <c r="BF466" i="2"/>
  <c r="T466" i="2"/>
  <c r="T465" i="2" s="1"/>
  <c r="R466" i="2"/>
  <c r="R465" i="2" s="1"/>
  <c r="P466" i="2"/>
  <c r="P465" i="2" s="1"/>
  <c r="BK466" i="2"/>
  <c r="J466" i="2"/>
  <c r="BE466" i="2" s="1"/>
  <c r="BI464" i="2"/>
  <c r="BH464" i="2"/>
  <c r="BG464" i="2"/>
  <c r="BF464" i="2"/>
  <c r="T464" i="2"/>
  <c r="R464" i="2"/>
  <c r="P464" i="2"/>
  <c r="BK464" i="2"/>
  <c r="J464" i="2"/>
  <c r="BE464" i="2" s="1"/>
  <c r="BI463" i="2"/>
  <c r="BH463" i="2"/>
  <c r="BG463" i="2"/>
  <c r="BF463" i="2"/>
  <c r="BE463" i="2"/>
  <c r="T463" i="2"/>
  <c r="R463" i="2"/>
  <c r="P463" i="2"/>
  <c r="BK463" i="2"/>
  <c r="J463" i="2"/>
  <c r="BI462" i="2"/>
  <c r="BH462" i="2"/>
  <c r="BG462" i="2"/>
  <c r="BF462" i="2"/>
  <c r="T462" i="2"/>
  <c r="R462" i="2"/>
  <c r="P462" i="2"/>
  <c r="BK462" i="2"/>
  <c r="J462" i="2"/>
  <c r="BE462" i="2" s="1"/>
  <c r="BI461" i="2"/>
  <c r="BH461" i="2"/>
  <c r="BG461" i="2"/>
  <c r="BF461" i="2"/>
  <c r="BE461" i="2"/>
  <c r="T461" i="2"/>
  <c r="R461" i="2"/>
  <c r="P461" i="2"/>
  <c r="BK461" i="2"/>
  <c r="J461" i="2"/>
  <c r="BI460" i="2"/>
  <c r="BH460" i="2"/>
  <c r="BG460" i="2"/>
  <c r="BF460" i="2"/>
  <c r="T460" i="2"/>
  <c r="R460" i="2"/>
  <c r="P460" i="2"/>
  <c r="BK460" i="2"/>
  <c r="J460" i="2"/>
  <c r="BE460" i="2" s="1"/>
  <c r="BI458" i="2"/>
  <c r="BH458" i="2"/>
  <c r="BG458" i="2"/>
  <c r="BF458" i="2"/>
  <c r="BE458" i="2"/>
  <c r="T458" i="2"/>
  <c r="R458" i="2"/>
  <c r="P458" i="2"/>
  <c r="BK458" i="2"/>
  <c r="J458" i="2"/>
  <c r="BI454" i="2"/>
  <c r="BH454" i="2"/>
  <c r="BG454" i="2"/>
  <c r="BF454" i="2"/>
  <c r="T454" i="2"/>
  <c r="T453" i="2" s="1"/>
  <c r="R454" i="2"/>
  <c r="R453" i="2" s="1"/>
  <c r="P454" i="2"/>
  <c r="P453" i="2" s="1"/>
  <c r="BK454" i="2"/>
  <c r="BK453" i="2" s="1"/>
  <c r="J453" i="2" s="1"/>
  <c r="J81" i="2" s="1"/>
  <c r="J454" i="2"/>
  <c r="BE454" i="2" s="1"/>
  <c r="BI452" i="2"/>
  <c r="BH452" i="2"/>
  <c r="BG452" i="2"/>
  <c r="BF452" i="2"/>
  <c r="T452" i="2"/>
  <c r="R452" i="2"/>
  <c r="P452" i="2"/>
  <c r="BK452" i="2"/>
  <c r="J452" i="2"/>
  <c r="BE452" i="2" s="1"/>
  <c r="BI451" i="2"/>
  <c r="BH451" i="2"/>
  <c r="BG451" i="2"/>
  <c r="BF451" i="2"/>
  <c r="T451" i="2"/>
  <c r="R451" i="2"/>
  <c r="P451" i="2"/>
  <c r="BK451" i="2"/>
  <c r="J451" i="2"/>
  <c r="BE451" i="2" s="1"/>
  <c r="BI450" i="2"/>
  <c r="BH450" i="2"/>
  <c r="BG450" i="2"/>
  <c r="BF450" i="2"/>
  <c r="T450" i="2"/>
  <c r="R450" i="2"/>
  <c r="P450" i="2"/>
  <c r="BK450" i="2"/>
  <c r="J450" i="2"/>
  <c r="BE450" i="2" s="1"/>
  <c r="BI448" i="2"/>
  <c r="BH448" i="2"/>
  <c r="BG448" i="2"/>
  <c r="BF448" i="2"/>
  <c r="T448" i="2"/>
  <c r="R448" i="2"/>
  <c r="P448" i="2"/>
  <c r="BK448" i="2"/>
  <c r="J448" i="2"/>
  <c r="BE448" i="2" s="1"/>
  <c r="BI447" i="2"/>
  <c r="BH447" i="2"/>
  <c r="BG447" i="2"/>
  <c r="BF447" i="2"/>
  <c r="T447" i="2"/>
  <c r="R447" i="2"/>
  <c r="P447" i="2"/>
  <c r="BK447" i="2"/>
  <c r="J447" i="2"/>
  <c r="BE447" i="2" s="1"/>
  <c r="BI444" i="2"/>
  <c r="BH444" i="2"/>
  <c r="BG444" i="2"/>
  <c r="BF444" i="2"/>
  <c r="T444" i="2"/>
  <c r="R444" i="2"/>
  <c r="P444" i="2"/>
  <c r="BK444" i="2"/>
  <c r="J444" i="2"/>
  <c r="BE444" i="2" s="1"/>
  <c r="BI442" i="2"/>
  <c r="BH442" i="2"/>
  <c r="BG442" i="2"/>
  <c r="BF442" i="2"/>
  <c r="T442" i="2"/>
  <c r="R442" i="2"/>
  <c r="P442" i="2"/>
  <c r="BK442" i="2"/>
  <c r="J442" i="2"/>
  <c r="BE442" i="2" s="1"/>
  <c r="BI440" i="2"/>
  <c r="BH440" i="2"/>
  <c r="BG440" i="2"/>
  <c r="BF440" i="2"/>
  <c r="T440" i="2"/>
  <c r="R440" i="2"/>
  <c r="P440" i="2"/>
  <c r="BK440" i="2"/>
  <c r="J440" i="2"/>
  <c r="BE440" i="2" s="1"/>
  <c r="BI436" i="2"/>
  <c r="BH436" i="2"/>
  <c r="BG436" i="2"/>
  <c r="BF436" i="2"/>
  <c r="T436" i="2"/>
  <c r="T435" i="2" s="1"/>
  <c r="R436" i="2"/>
  <c r="R435" i="2" s="1"/>
  <c r="P436" i="2"/>
  <c r="P435" i="2" s="1"/>
  <c r="BK436" i="2"/>
  <c r="BK435" i="2" s="1"/>
  <c r="J435" i="2" s="1"/>
  <c r="J80" i="2" s="1"/>
  <c r="J436" i="2"/>
  <c r="BE436" i="2" s="1"/>
  <c r="BI434" i="2"/>
  <c r="BH434" i="2"/>
  <c r="BG434" i="2"/>
  <c r="BF434" i="2"/>
  <c r="T434" i="2"/>
  <c r="R434" i="2"/>
  <c r="P434" i="2"/>
  <c r="BK434" i="2"/>
  <c r="J434" i="2"/>
  <c r="BE434" i="2" s="1"/>
  <c r="BI433" i="2"/>
  <c r="BH433" i="2"/>
  <c r="BG433" i="2"/>
  <c r="BF433" i="2"/>
  <c r="BE433" i="2"/>
  <c r="T433" i="2"/>
  <c r="R433" i="2"/>
  <c r="P433" i="2"/>
  <c r="BK433" i="2"/>
  <c r="J433" i="2"/>
  <c r="BI432" i="2"/>
  <c r="BH432" i="2"/>
  <c r="BG432" i="2"/>
  <c r="BF432" i="2"/>
  <c r="T432" i="2"/>
  <c r="R432" i="2"/>
  <c r="P432" i="2"/>
  <c r="BK432" i="2"/>
  <c r="J432" i="2"/>
  <c r="BE432" i="2" s="1"/>
  <c r="BI431" i="2"/>
  <c r="BH431" i="2"/>
  <c r="BG431" i="2"/>
  <c r="BF431" i="2"/>
  <c r="BE431" i="2"/>
  <c r="T431" i="2"/>
  <c r="T430" i="2" s="1"/>
  <c r="R431" i="2"/>
  <c r="R430" i="2" s="1"/>
  <c r="P431" i="2"/>
  <c r="P430" i="2" s="1"/>
  <c r="BK431" i="2"/>
  <c r="BK430" i="2" s="1"/>
  <c r="J430" i="2" s="1"/>
  <c r="J79" i="2" s="1"/>
  <c r="J431" i="2"/>
  <c r="BI429" i="2"/>
  <c r="BH429" i="2"/>
  <c r="BG429" i="2"/>
  <c r="BF429" i="2"/>
  <c r="T429" i="2"/>
  <c r="R429" i="2"/>
  <c r="P429" i="2"/>
  <c r="BK429" i="2"/>
  <c r="J429" i="2"/>
  <c r="BE429" i="2" s="1"/>
  <c r="BI427" i="2"/>
  <c r="BH427" i="2"/>
  <c r="BG427" i="2"/>
  <c r="BF427" i="2"/>
  <c r="T427" i="2"/>
  <c r="R427" i="2"/>
  <c r="P427" i="2"/>
  <c r="BK427" i="2"/>
  <c r="J427" i="2"/>
  <c r="BE427" i="2" s="1"/>
  <c r="BI426" i="2"/>
  <c r="BH426" i="2"/>
  <c r="BG426" i="2"/>
  <c r="BF426" i="2"/>
  <c r="T426" i="2"/>
  <c r="R426" i="2"/>
  <c r="P426" i="2"/>
  <c r="BK426" i="2"/>
  <c r="J426" i="2"/>
  <c r="BE426" i="2" s="1"/>
  <c r="BI424" i="2"/>
  <c r="BH424" i="2"/>
  <c r="BG424" i="2"/>
  <c r="BF424" i="2"/>
  <c r="T424" i="2"/>
  <c r="R424" i="2"/>
  <c r="P424" i="2"/>
  <c r="BK424" i="2"/>
  <c r="J424" i="2"/>
  <c r="BE424" i="2" s="1"/>
  <c r="BI423" i="2"/>
  <c r="BH423" i="2"/>
  <c r="BG423" i="2"/>
  <c r="BF423" i="2"/>
  <c r="T423" i="2"/>
  <c r="R423" i="2"/>
  <c r="P423" i="2"/>
  <c r="BK423" i="2"/>
  <c r="J423" i="2"/>
  <c r="BE423" i="2" s="1"/>
  <c r="BI422" i="2"/>
  <c r="BH422" i="2"/>
  <c r="BG422" i="2"/>
  <c r="BF422" i="2"/>
  <c r="T422" i="2"/>
  <c r="R422" i="2"/>
  <c r="P422" i="2"/>
  <c r="BK422" i="2"/>
  <c r="J422" i="2"/>
  <c r="BE422" i="2" s="1"/>
  <c r="BI421" i="2"/>
  <c r="BH421" i="2"/>
  <c r="BG421" i="2"/>
  <c r="BF421" i="2"/>
  <c r="T421" i="2"/>
  <c r="R421" i="2"/>
  <c r="P421" i="2"/>
  <c r="BK421" i="2"/>
  <c r="J421" i="2"/>
  <c r="BE421" i="2" s="1"/>
  <c r="BI419" i="2"/>
  <c r="BH419" i="2"/>
  <c r="BG419" i="2"/>
  <c r="BF419" i="2"/>
  <c r="T419" i="2"/>
  <c r="R419" i="2"/>
  <c r="P419" i="2"/>
  <c r="BK419" i="2"/>
  <c r="J419" i="2"/>
  <c r="BE419" i="2" s="1"/>
  <c r="BI413" i="2"/>
  <c r="BH413" i="2"/>
  <c r="BG413" i="2"/>
  <c r="BF413" i="2"/>
  <c r="T413" i="2"/>
  <c r="R413" i="2"/>
  <c r="P413" i="2"/>
  <c r="BK413" i="2"/>
  <c r="J413" i="2"/>
  <c r="BE413" i="2" s="1"/>
  <c r="BI411" i="2"/>
  <c r="BH411" i="2"/>
  <c r="BG411" i="2"/>
  <c r="BF411" i="2"/>
  <c r="T411" i="2"/>
  <c r="R411" i="2"/>
  <c r="P411" i="2"/>
  <c r="BK411" i="2"/>
  <c r="J411" i="2"/>
  <c r="BE411" i="2" s="1"/>
  <c r="BI409" i="2"/>
  <c r="BH409" i="2"/>
  <c r="BG409" i="2"/>
  <c r="BF409" i="2"/>
  <c r="T409" i="2"/>
  <c r="R409" i="2"/>
  <c r="P409" i="2"/>
  <c r="BK409" i="2"/>
  <c r="J409" i="2"/>
  <c r="BE409" i="2" s="1"/>
  <c r="BI408" i="2"/>
  <c r="BH408" i="2"/>
  <c r="BG408" i="2"/>
  <c r="BF408" i="2"/>
  <c r="T408" i="2"/>
  <c r="R408" i="2"/>
  <c r="P408" i="2"/>
  <c r="BK408" i="2"/>
  <c r="J408" i="2"/>
  <c r="BE408" i="2" s="1"/>
  <c r="BI406" i="2"/>
  <c r="BH406" i="2"/>
  <c r="BG406" i="2"/>
  <c r="BF406" i="2"/>
  <c r="T406" i="2"/>
  <c r="R406" i="2"/>
  <c r="P406" i="2"/>
  <c r="BK406" i="2"/>
  <c r="J406" i="2"/>
  <c r="BE406" i="2" s="1"/>
  <c r="BI405" i="2"/>
  <c r="BH405" i="2"/>
  <c r="BG405" i="2"/>
  <c r="BF405" i="2"/>
  <c r="T405" i="2"/>
  <c r="R405" i="2"/>
  <c r="P405" i="2"/>
  <c r="BK405" i="2"/>
  <c r="J405" i="2"/>
  <c r="BE405" i="2" s="1"/>
  <c r="BI403" i="2"/>
  <c r="BH403" i="2"/>
  <c r="BG403" i="2"/>
  <c r="BF403" i="2"/>
  <c r="T403" i="2"/>
  <c r="R403" i="2"/>
  <c r="P403" i="2"/>
  <c r="BK403" i="2"/>
  <c r="J403" i="2"/>
  <c r="BE403" i="2" s="1"/>
  <c r="BI402" i="2"/>
  <c r="BH402" i="2"/>
  <c r="BG402" i="2"/>
  <c r="BF402" i="2"/>
  <c r="BE402" i="2"/>
  <c r="T402" i="2"/>
  <c r="R402" i="2"/>
  <c r="P402" i="2"/>
  <c r="BK402" i="2"/>
  <c r="J402" i="2"/>
  <c r="BI400" i="2"/>
  <c r="BH400" i="2"/>
  <c r="BG400" i="2"/>
  <c r="BF400" i="2"/>
  <c r="T400" i="2"/>
  <c r="R400" i="2"/>
  <c r="P400" i="2"/>
  <c r="BK400" i="2"/>
  <c r="J400" i="2"/>
  <c r="BE400" i="2" s="1"/>
  <c r="BI398" i="2"/>
  <c r="BH398" i="2"/>
  <c r="BG398" i="2"/>
  <c r="BF398" i="2"/>
  <c r="BE398" i="2"/>
  <c r="T398" i="2"/>
  <c r="R398" i="2"/>
  <c r="P398" i="2"/>
  <c r="BK398" i="2"/>
  <c r="J398" i="2"/>
  <c r="BI396" i="2"/>
  <c r="BH396" i="2"/>
  <c r="BG396" i="2"/>
  <c r="BF396" i="2"/>
  <c r="T396" i="2"/>
  <c r="R396" i="2"/>
  <c r="P396" i="2"/>
  <c r="BK396" i="2"/>
  <c r="J396" i="2"/>
  <c r="BE396" i="2" s="1"/>
  <c r="BI394" i="2"/>
  <c r="BH394" i="2"/>
  <c r="BG394" i="2"/>
  <c r="BF394" i="2"/>
  <c r="T394" i="2"/>
  <c r="R394" i="2"/>
  <c r="P394" i="2"/>
  <c r="BK394" i="2"/>
  <c r="J394" i="2"/>
  <c r="BE394" i="2" s="1"/>
  <c r="BI392" i="2"/>
  <c r="BH392" i="2"/>
  <c r="BG392" i="2"/>
  <c r="BF392" i="2"/>
  <c r="T392" i="2"/>
  <c r="T391" i="2" s="1"/>
  <c r="R392" i="2"/>
  <c r="R391" i="2" s="1"/>
  <c r="P392" i="2"/>
  <c r="P391" i="2" s="1"/>
  <c r="BK392" i="2"/>
  <c r="BK391" i="2" s="1"/>
  <c r="J391" i="2" s="1"/>
  <c r="J78" i="2" s="1"/>
  <c r="J392" i="2"/>
  <c r="BE392" i="2" s="1"/>
  <c r="BI390" i="2"/>
  <c r="BH390" i="2"/>
  <c r="BG390" i="2"/>
  <c r="BF390" i="2"/>
  <c r="T390" i="2"/>
  <c r="R390" i="2"/>
  <c r="P390" i="2"/>
  <c r="BK390" i="2"/>
  <c r="J390" i="2"/>
  <c r="BE390" i="2" s="1"/>
  <c r="BI388" i="2"/>
  <c r="BH388" i="2"/>
  <c r="BG388" i="2"/>
  <c r="BF388" i="2"/>
  <c r="T388" i="2"/>
  <c r="R388" i="2"/>
  <c r="P388" i="2"/>
  <c r="BK388" i="2"/>
  <c r="J388" i="2"/>
  <c r="BE388" i="2" s="1"/>
  <c r="BI386" i="2"/>
  <c r="BH386" i="2"/>
  <c r="BG386" i="2"/>
  <c r="BF386" i="2"/>
  <c r="BE386" i="2"/>
  <c r="T386" i="2"/>
  <c r="R386" i="2"/>
  <c r="P386" i="2"/>
  <c r="BK386" i="2"/>
  <c r="J386" i="2"/>
  <c r="BI384" i="2"/>
  <c r="BH384" i="2"/>
  <c r="BG384" i="2"/>
  <c r="BF384" i="2"/>
  <c r="T384" i="2"/>
  <c r="R384" i="2"/>
  <c r="P384" i="2"/>
  <c r="BK384" i="2"/>
  <c r="J384" i="2"/>
  <c r="BE384" i="2" s="1"/>
  <c r="BI380" i="2"/>
  <c r="BH380" i="2"/>
  <c r="BG380" i="2"/>
  <c r="BF380" i="2"/>
  <c r="BE380" i="2"/>
  <c r="T380" i="2"/>
  <c r="R380" i="2"/>
  <c r="P380" i="2"/>
  <c r="BK380" i="2"/>
  <c r="J380" i="2"/>
  <c r="BI378" i="2"/>
  <c r="BH378" i="2"/>
  <c r="BG378" i="2"/>
  <c r="BF378" i="2"/>
  <c r="T378" i="2"/>
  <c r="R378" i="2"/>
  <c r="P378" i="2"/>
  <c r="BK378" i="2"/>
  <c r="J378" i="2"/>
  <c r="BE378" i="2" s="1"/>
  <c r="BI376" i="2"/>
  <c r="BH376" i="2"/>
  <c r="BG376" i="2"/>
  <c r="BF376" i="2"/>
  <c r="T376" i="2"/>
  <c r="R376" i="2"/>
  <c r="P376" i="2"/>
  <c r="BK376" i="2"/>
  <c r="J376" i="2"/>
  <c r="BE376" i="2" s="1"/>
  <c r="BI374" i="2"/>
  <c r="BH374" i="2"/>
  <c r="BG374" i="2"/>
  <c r="BF374" i="2"/>
  <c r="T374" i="2"/>
  <c r="T373" i="2" s="1"/>
  <c r="R374" i="2"/>
  <c r="R373" i="2" s="1"/>
  <c r="P374" i="2"/>
  <c r="P373" i="2" s="1"/>
  <c r="BK374" i="2"/>
  <c r="BK373" i="2" s="1"/>
  <c r="J373" i="2" s="1"/>
  <c r="J77" i="2" s="1"/>
  <c r="J374" i="2"/>
  <c r="BE374" i="2" s="1"/>
  <c r="BI372" i="2"/>
  <c r="BH372" i="2"/>
  <c r="BG372" i="2"/>
  <c r="BF372" i="2"/>
  <c r="T372" i="2"/>
  <c r="T371" i="2" s="1"/>
  <c r="R372" i="2"/>
  <c r="R371" i="2" s="1"/>
  <c r="P372" i="2"/>
  <c r="P371" i="2" s="1"/>
  <c r="BK372" i="2"/>
  <c r="BK371" i="2" s="1"/>
  <c r="J371" i="2" s="1"/>
  <c r="J76" i="2" s="1"/>
  <c r="J372" i="2"/>
  <c r="BE372" i="2" s="1"/>
  <c r="BI370" i="2"/>
  <c r="BH370" i="2"/>
  <c r="BG370" i="2"/>
  <c r="BF370" i="2"/>
  <c r="T370" i="2"/>
  <c r="T369" i="2" s="1"/>
  <c r="R370" i="2"/>
  <c r="R369" i="2" s="1"/>
  <c r="P370" i="2"/>
  <c r="P369" i="2" s="1"/>
  <c r="BK370" i="2"/>
  <c r="BK369" i="2" s="1"/>
  <c r="J369" i="2" s="1"/>
  <c r="J75" i="2" s="1"/>
  <c r="J370" i="2"/>
  <c r="BE370" i="2" s="1"/>
  <c r="BI368" i="2"/>
  <c r="BH368" i="2"/>
  <c r="BG368" i="2"/>
  <c r="BF368" i="2"/>
  <c r="BE368" i="2"/>
  <c r="T368" i="2"/>
  <c r="T367" i="2" s="1"/>
  <c r="R368" i="2"/>
  <c r="R367" i="2" s="1"/>
  <c r="P368" i="2"/>
  <c r="P367" i="2" s="1"/>
  <c r="BK368" i="2"/>
  <c r="BK367" i="2" s="1"/>
  <c r="J367" i="2" s="1"/>
  <c r="J74" i="2" s="1"/>
  <c r="J368" i="2"/>
  <c r="BI366" i="2"/>
  <c r="BH366" i="2"/>
  <c r="BG366" i="2"/>
  <c r="BF366" i="2"/>
  <c r="T366" i="2"/>
  <c r="R366" i="2"/>
  <c r="P366" i="2"/>
  <c r="BK366" i="2"/>
  <c r="J366" i="2"/>
  <c r="BE366" i="2" s="1"/>
  <c r="BI364" i="2"/>
  <c r="BH364" i="2"/>
  <c r="BG364" i="2"/>
  <c r="BF364" i="2"/>
  <c r="BE364" i="2"/>
  <c r="T364" i="2"/>
  <c r="R364" i="2"/>
  <c r="P364" i="2"/>
  <c r="BK364" i="2"/>
  <c r="J364" i="2"/>
  <c r="BI362" i="2"/>
  <c r="BH362" i="2"/>
  <c r="BG362" i="2"/>
  <c r="BF362" i="2"/>
  <c r="T362" i="2"/>
  <c r="R362" i="2"/>
  <c r="P362" i="2"/>
  <c r="BK362" i="2"/>
  <c r="J362" i="2"/>
  <c r="BE362" i="2" s="1"/>
  <c r="BI359" i="2"/>
  <c r="BH359" i="2"/>
  <c r="BG359" i="2"/>
  <c r="BF359" i="2"/>
  <c r="T359" i="2"/>
  <c r="R359" i="2"/>
  <c r="P359" i="2"/>
  <c r="BK359" i="2"/>
  <c r="J359" i="2"/>
  <c r="BE359" i="2" s="1"/>
  <c r="BI357" i="2"/>
  <c r="BH357" i="2"/>
  <c r="BG357" i="2"/>
  <c r="BF357" i="2"/>
  <c r="BE357" i="2"/>
  <c r="T357" i="2"/>
  <c r="R357" i="2"/>
  <c r="P357" i="2"/>
  <c r="BK357" i="2"/>
  <c r="J357" i="2"/>
  <c r="BI355" i="2"/>
  <c r="BH355" i="2"/>
  <c r="BG355" i="2"/>
  <c r="BF355" i="2"/>
  <c r="T355" i="2"/>
  <c r="R355" i="2"/>
  <c r="P355" i="2"/>
  <c r="BK355" i="2"/>
  <c r="J355" i="2"/>
  <c r="BE355" i="2" s="1"/>
  <c r="BI353" i="2"/>
  <c r="BH353" i="2"/>
  <c r="BG353" i="2"/>
  <c r="BF353" i="2"/>
  <c r="BE353" i="2"/>
  <c r="T353" i="2"/>
  <c r="R353" i="2"/>
  <c r="P353" i="2"/>
  <c r="BK353" i="2"/>
  <c r="J353" i="2"/>
  <c r="BI351" i="2"/>
  <c r="BH351" i="2"/>
  <c r="BG351" i="2"/>
  <c r="BF351" i="2"/>
  <c r="T351" i="2"/>
  <c r="T350" i="2" s="1"/>
  <c r="R351" i="2"/>
  <c r="R350" i="2" s="1"/>
  <c r="P351" i="2"/>
  <c r="P350" i="2" s="1"/>
  <c r="BK351" i="2"/>
  <c r="J351" i="2"/>
  <c r="BE351" i="2" s="1"/>
  <c r="BI349" i="2"/>
  <c r="BH349" i="2"/>
  <c r="BG349" i="2"/>
  <c r="BF349" i="2"/>
  <c r="T349" i="2"/>
  <c r="R349" i="2"/>
  <c r="P349" i="2"/>
  <c r="BK349" i="2"/>
  <c r="J349" i="2"/>
  <c r="BE349" i="2" s="1"/>
  <c r="BI347" i="2"/>
  <c r="BH347" i="2"/>
  <c r="BG347" i="2"/>
  <c r="BF347" i="2"/>
  <c r="T347" i="2"/>
  <c r="R347" i="2"/>
  <c r="P347" i="2"/>
  <c r="BK347" i="2"/>
  <c r="J347" i="2"/>
  <c r="BE347" i="2" s="1"/>
  <c r="BI343" i="2"/>
  <c r="BH343" i="2"/>
  <c r="BG343" i="2"/>
  <c r="BF343" i="2"/>
  <c r="T343" i="2"/>
  <c r="R343" i="2"/>
  <c r="P343" i="2"/>
  <c r="BK343" i="2"/>
  <c r="J343" i="2"/>
  <c r="BE343" i="2" s="1"/>
  <c r="BI341" i="2"/>
  <c r="BH341" i="2"/>
  <c r="BG341" i="2"/>
  <c r="BF341" i="2"/>
  <c r="T341" i="2"/>
  <c r="R341" i="2"/>
  <c r="P341" i="2"/>
  <c r="BK341" i="2"/>
  <c r="J341" i="2"/>
  <c r="BE341" i="2" s="1"/>
  <c r="BI336" i="2"/>
  <c r="BH336" i="2"/>
  <c r="BG336" i="2"/>
  <c r="BF336" i="2"/>
  <c r="T336" i="2"/>
  <c r="R336" i="2"/>
  <c r="P336" i="2"/>
  <c r="BK336" i="2"/>
  <c r="J336" i="2"/>
  <c r="BE336" i="2" s="1"/>
  <c r="BI334" i="2"/>
  <c r="BH334" i="2"/>
  <c r="BG334" i="2"/>
  <c r="BF334" i="2"/>
  <c r="T334" i="2"/>
  <c r="R334" i="2"/>
  <c r="P334" i="2"/>
  <c r="BK334" i="2"/>
  <c r="J334" i="2"/>
  <c r="BE334" i="2" s="1"/>
  <c r="BI332" i="2"/>
  <c r="BH332" i="2"/>
  <c r="BG332" i="2"/>
  <c r="BF332" i="2"/>
  <c r="BE332" i="2"/>
  <c r="T332" i="2"/>
  <c r="R332" i="2"/>
  <c r="P332" i="2"/>
  <c r="BK332" i="2"/>
  <c r="J332" i="2"/>
  <c r="BI330" i="2"/>
  <c r="BH330" i="2"/>
  <c r="BG330" i="2"/>
  <c r="BF330" i="2"/>
  <c r="T330" i="2"/>
  <c r="R330" i="2"/>
  <c r="P330" i="2"/>
  <c r="BK330" i="2"/>
  <c r="J330" i="2"/>
  <c r="BE330" i="2" s="1"/>
  <c r="BI326" i="2"/>
  <c r="BH326" i="2"/>
  <c r="BG326" i="2"/>
  <c r="BF326" i="2"/>
  <c r="BE326" i="2"/>
  <c r="T326" i="2"/>
  <c r="T325" i="2" s="1"/>
  <c r="R326" i="2"/>
  <c r="R325" i="2" s="1"/>
  <c r="P326" i="2"/>
  <c r="P325" i="2" s="1"/>
  <c r="BK326" i="2"/>
  <c r="BK325" i="2" s="1"/>
  <c r="J325" i="2" s="1"/>
  <c r="J72" i="2" s="1"/>
  <c r="J326" i="2"/>
  <c r="BI324" i="2"/>
  <c r="BH324" i="2"/>
  <c r="BG324" i="2"/>
  <c r="BF324" i="2"/>
  <c r="T324" i="2"/>
  <c r="R324" i="2"/>
  <c r="P324" i="2"/>
  <c r="BK324" i="2"/>
  <c r="J324" i="2"/>
  <c r="BE324" i="2" s="1"/>
  <c r="BI323" i="2"/>
  <c r="BH323" i="2"/>
  <c r="BG323" i="2"/>
  <c r="BF323" i="2"/>
  <c r="T323" i="2"/>
  <c r="R323" i="2"/>
  <c r="P323" i="2"/>
  <c r="BK323" i="2"/>
  <c r="J323" i="2"/>
  <c r="BE323" i="2" s="1"/>
  <c r="BI319" i="2"/>
  <c r="BH319" i="2"/>
  <c r="BG319" i="2"/>
  <c r="BF319" i="2"/>
  <c r="T319" i="2"/>
  <c r="R319" i="2"/>
  <c r="P319" i="2"/>
  <c r="BK319" i="2"/>
  <c r="J319" i="2"/>
  <c r="BE319" i="2" s="1"/>
  <c r="BI317" i="2"/>
  <c r="BH317" i="2"/>
  <c r="BG317" i="2"/>
  <c r="BF317" i="2"/>
  <c r="T317" i="2"/>
  <c r="R317" i="2"/>
  <c r="P317" i="2"/>
  <c r="BK317" i="2"/>
  <c r="J317" i="2"/>
  <c r="BE317" i="2" s="1"/>
  <c r="BI315" i="2"/>
  <c r="BH315" i="2"/>
  <c r="BG315" i="2"/>
  <c r="BF315" i="2"/>
  <c r="T315" i="2"/>
  <c r="R315" i="2"/>
  <c r="P315" i="2"/>
  <c r="BK315" i="2"/>
  <c r="J315" i="2"/>
  <c r="BE315" i="2" s="1"/>
  <c r="BI311" i="2"/>
  <c r="BH311" i="2"/>
  <c r="BG311" i="2"/>
  <c r="BF311" i="2"/>
  <c r="BE311" i="2"/>
  <c r="T311" i="2"/>
  <c r="R311" i="2"/>
  <c r="P311" i="2"/>
  <c r="BK311" i="2"/>
  <c r="J311" i="2"/>
  <c r="BI309" i="2"/>
  <c r="BH309" i="2"/>
  <c r="BG309" i="2"/>
  <c r="BF309" i="2"/>
  <c r="T309" i="2"/>
  <c r="R309" i="2"/>
  <c r="P309" i="2"/>
  <c r="BK309" i="2"/>
  <c r="J309" i="2"/>
  <c r="BE309" i="2" s="1"/>
  <c r="BI307" i="2"/>
  <c r="BH307" i="2"/>
  <c r="BG307" i="2"/>
  <c r="BF307" i="2"/>
  <c r="BE307" i="2"/>
  <c r="T307" i="2"/>
  <c r="T306" i="2" s="1"/>
  <c r="T305" i="2" s="1"/>
  <c r="R307" i="2"/>
  <c r="R306" i="2" s="1"/>
  <c r="R305" i="2" s="1"/>
  <c r="P307" i="2"/>
  <c r="P306" i="2" s="1"/>
  <c r="P305" i="2" s="1"/>
  <c r="BK307" i="2"/>
  <c r="BK306" i="2" s="1"/>
  <c r="J307" i="2"/>
  <c r="BI304" i="2"/>
  <c r="BH304" i="2"/>
  <c r="BG304" i="2"/>
  <c r="BF304" i="2"/>
  <c r="T304" i="2"/>
  <c r="T303" i="2" s="1"/>
  <c r="R304" i="2"/>
  <c r="R303" i="2" s="1"/>
  <c r="P304" i="2"/>
  <c r="P303" i="2" s="1"/>
  <c r="BK304" i="2"/>
  <c r="BK303" i="2" s="1"/>
  <c r="J303" i="2" s="1"/>
  <c r="J69" i="2" s="1"/>
  <c r="J304" i="2"/>
  <c r="BE304" i="2" s="1"/>
  <c r="BI302" i="2"/>
  <c r="BH302" i="2"/>
  <c r="BG302" i="2"/>
  <c r="BF302" i="2"/>
  <c r="BE302" i="2"/>
  <c r="T302" i="2"/>
  <c r="R302" i="2"/>
  <c r="P302" i="2"/>
  <c r="BK302" i="2"/>
  <c r="J302" i="2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 s="1"/>
  <c r="BI298" i="2"/>
  <c r="BH298" i="2"/>
  <c r="BG298" i="2"/>
  <c r="BF298" i="2"/>
  <c r="T298" i="2"/>
  <c r="T297" i="2" s="1"/>
  <c r="R298" i="2"/>
  <c r="R297" i="2" s="1"/>
  <c r="P298" i="2"/>
  <c r="P297" i="2" s="1"/>
  <c r="BK298" i="2"/>
  <c r="BK297" i="2" s="1"/>
  <c r="J297" i="2" s="1"/>
  <c r="J68" i="2" s="1"/>
  <c r="J298" i="2"/>
  <c r="BE298" i="2" s="1"/>
  <c r="BI296" i="2"/>
  <c r="BH296" i="2"/>
  <c r="BG296" i="2"/>
  <c r="BF296" i="2"/>
  <c r="T296" i="2"/>
  <c r="R296" i="2"/>
  <c r="P296" i="2"/>
  <c r="BK296" i="2"/>
  <c r="J296" i="2"/>
  <c r="BE296" i="2" s="1"/>
  <c r="BI294" i="2"/>
  <c r="BH294" i="2"/>
  <c r="BG294" i="2"/>
  <c r="BF294" i="2"/>
  <c r="T294" i="2"/>
  <c r="R294" i="2"/>
  <c r="P294" i="2"/>
  <c r="BK294" i="2"/>
  <c r="J294" i="2"/>
  <c r="BE294" i="2" s="1"/>
  <c r="BI293" i="2"/>
  <c r="BH293" i="2"/>
  <c r="BG293" i="2"/>
  <c r="BF293" i="2"/>
  <c r="BE293" i="2"/>
  <c r="T293" i="2"/>
  <c r="R293" i="2"/>
  <c r="P293" i="2"/>
  <c r="BK293" i="2"/>
  <c r="J293" i="2"/>
  <c r="BI291" i="2"/>
  <c r="BH291" i="2"/>
  <c r="BG291" i="2"/>
  <c r="BF291" i="2"/>
  <c r="T291" i="2"/>
  <c r="T290" i="2" s="1"/>
  <c r="R291" i="2"/>
  <c r="R290" i="2" s="1"/>
  <c r="P291" i="2"/>
  <c r="P290" i="2" s="1"/>
  <c r="BK291" i="2"/>
  <c r="J291" i="2"/>
  <c r="BE291" i="2" s="1"/>
  <c r="BI289" i="2"/>
  <c r="BH289" i="2"/>
  <c r="BG289" i="2"/>
  <c r="BF289" i="2"/>
  <c r="T289" i="2"/>
  <c r="R289" i="2"/>
  <c r="P289" i="2"/>
  <c r="BK289" i="2"/>
  <c r="J289" i="2"/>
  <c r="BE289" i="2" s="1"/>
  <c r="BI288" i="2"/>
  <c r="BH288" i="2"/>
  <c r="BG288" i="2"/>
  <c r="BF288" i="2"/>
  <c r="BE288" i="2"/>
  <c r="T288" i="2"/>
  <c r="R288" i="2"/>
  <c r="P288" i="2"/>
  <c r="BK288" i="2"/>
  <c r="BI287" i="2"/>
  <c r="BH287" i="2"/>
  <c r="BG287" i="2"/>
  <c r="BF287" i="2"/>
  <c r="T287" i="2"/>
  <c r="R287" i="2"/>
  <c r="P287" i="2"/>
  <c r="BK287" i="2"/>
  <c r="J287" i="2"/>
  <c r="BE287" i="2" s="1"/>
  <c r="BI286" i="2"/>
  <c r="BH286" i="2"/>
  <c r="BG286" i="2"/>
  <c r="BF286" i="2"/>
  <c r="BE286" i="2"/>
  <c r="T286" i="2"/>
  <c r="R286" i="2"/>
  <c r="P286" i="2"/>
  <c r="BK286" i="2"/>
  <c r="J286" i="2"/>
  <c r="BI285" i="2"/>
  <c r="BH285" i="2"/>
  <c r="BG285" i="2"/>
  <c r="BF285" i="2"/>
  <c r="T285" i="2"/>
  <c r="R285" i="2"/>
  <c r="P285" i="2"/>
  <c r="BK285" i="2"/>
  <c r="J285" i="2"/>
  <c r="BE285" i="2" s="1"/>
  <c r="BI284" i="2"/>
  <c r="BH284" i="2"/>
  <c r="BG284" i="2"/>
  <c r="BF284" i="2"/>
  <c r="T284" i="2"/>
  <c r="R284" i="2"/>
  <c r="P284" i="2"/>
  <c r="BK284" i="2"/>
  <c r="J284" i="2"/>
  <c r="BE284" i="2" s="1"/>
  <c r="BI283" i="2"/>
  <c r="BH283" i="2"/>
  <c r="BG283" i="2"/>
  <c r="BF283" i="2"/>
  <c r="T283" i="2"/>
  <c r="R283" i="2"/>
  <c r="P283" i="2"/>
  <c r="BK283" i="2"/>
  <c r="J283" i="2"/>
  <c r="BE283" i="2" s="1"/>
  <c r="BI281" i="2"/>
  <c r="BH281" i="2"/>
  <c r="BG281" i="2"/>
  <c r="BF281" i="2"/>
  <c r="T281" i="2"/>
  <c r="R281" i="2"/>
  <c r="P281" i="2"/>
  <c r="BK281" i="2"/>
  <c r="J281" i="2"/>
  <c r="BE281" i="2" s="1"/>
  <c r="BI279" i="2"/>
  <c r="BH279" i="2"/>
  <c r="BG279" i="2"/>
  <c r="BF279" i="2"/>
  <c r="T279" i="2"/>
  <c r="R279" i="2"/>
  <c r="P279" i="2"/>
  <c r="BK279" i="2"/>
  <c r="J279" i="2"/>
  <c r="BE279" i="2" s="1"/>
  <c r="BI278" i="2"/>
  <c r="BH278" i="2"/>
  <c r="BG278" i="2"/>
  <c r="BF278" i="2"/>
  <c r="BE278" i="2"/>
  <c r="T278" i="2"/>
  <c r="R278" i="2"/>
  <c r="P278" i="2"/>
  <c r="BK278" i="2"/>
  <c r="J278" i="2"/>
  <c r="BI277" i="2"/>
  <c r="BH277" i="2"/>
  <c r="BG277" i="2"/>
  <c r="BF277" i="2"/>
  <c r="T277" i="2"/>
  <c r="R277" i="2"/>
  <c r="P277" i="2"/>
  <c r="BK277" i="2"/>
  <c r="J277" i="2"/>
  <c r="BE277" i="2" s="1"/>
  <c r="BI276" i="2"/>
  <c r="BH276" i="2"/>
  <c r="BG276" i="2"/>
  <c r="BF276" i="2"/>
  <c r="BE276" i="2"/>
  <c r="T276" i="2"/>
  <c r="R276" i="2"/>
  <c r="P276" i="2"/>
  <c r="BK276" i="2"/>
  <c r="J276" i="2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 s="1"/>
  <c r="BI270" i="2"/>
  <c r="BH270" i="2"/>
  <c r="BG270" i="2"/>
  <c r="BF270" i="2"/>
  <c r="T270" i="2"/>
  <c r="T269" i="2" s="1"/>
  <c r="R270" i="2"/>
  <c r="P270" i="2"/>
  <c r="P269" i="2" s="1"/>
  <c r="BK270" i="2"/>
  <c r="J270" i="2"/>
  <c r="BE270" i="2" s="1"/>
  <c r="BI268" i="2"/>
  <c r="BH268" i="2"/>
  <c r="BG268" i="2"/>
  <c r="BF268" i="2"/>
  <c r="T268" i="2"/>
  <c r="R268" i="2"/>
  <c r="P268" i="2"/>
  <c r="BK268" i="2"/>
  <c r="J268" i="2"/>
  <c r="BE268" i="2" s="1"/>
  <c r="BI266" i="2"/>
  <c r="BH266" i="2"/>
  <c r="BG266" i="2"/>
  <c r="BF266" i="2"/>
  <c r="T266" i="2"/>
  <c r="R266" i="2"/>
  <c r="P266" i="2"/>
  <c r="BK266" i="2"/>
  <c r="J266" i="2"/>
  <c r="BE266" i="2" s="1"/>
  <c r="BI264" i="2"/>
  <c r="BH264" i="2"/>
  <c r="BG264" i="2"/>
  <c r="BF264" i="2"/>
  <c r="BE264" i="2"/>
  <c r="T264" i="2"/>
  <c r="R264" i="2"/>
  <c r="P264" i="2"/>
  <c r="BK264" i="2"/>
  <c r="J264" i="2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BE258" i="2"/>
  <c r="T258" i="2"/>
  <c r="R258" i="2"/>
  <c r="P258" i="2"/>
  <c r="BK258" i="2"/>
  <c r="J258" i="2"/>
  <c r="BI256" i="2"/>
  <c r="BH256" i="2"/>
  <c r="BG256" i="2"/>
  <c r="BF256" i="2"/>
  <c r="T256" i="2"/>
  <c r="R256" i="2"/>
  <c r="P256" i="2"/>
  <c r="BK256" i="2"/>
  <c r="J256" i="2"/>
  <c r="BE256" i="2" s="1"/>
  <c r="BI255" i="2"/>
  <c r="BH255" i="2"/>
  <c r="BG255" i="2"/>
  <c r="BF255" i="2"/>
  <c r="T255" i="2"/>
  <c r="R255" i="2"/>
  <c r="P255" i="2"/>
  <c r="BK255" i="2"/>
  <c r="J255" i="2"/>
  <c r="BE255" i="2" s="1"/>
  <c r="BI254" i="2"/>
  <c r="BH254" i="2"/>
  <c r="BG254" i="2"/>
  <c r="BF254" i="2"/>
  <c r="T254" i="2"/>
  <c r="R254" i="2"/>
  <c r="P254" i="2"/>
  <c r="BK254" i="2"/>
  <c r="J254" i="2"/>
  <c r="BE254" i="2" s="1"/>
  <c r="BI253" i="2"/>
  <c r="BH253" i="2"/>
  <c r="BG253" i="2"/>
  <c r="BF253" i="2"/>
  <c r="T253" i="2"/>
  <c r="R253" i="2"/>
  <c r="P253" i="2"/>
  <c r="BK253" i="2"/>
  <c r="J253" i="2"/>
  <c r="BE253" i="2" s="1"/>
  <c r="BI246" i="2"/>
  <c r="BH246" i="2"/>
  <c r="BG246" i="2"/>
  <c r="BF246" i="2"/>
  <c r="T246" i="2"/>
  <c r="T245" i="2" s="1"/>
  <c r="R246" i="2"/>
  <c r="R245" i="2" s="1"/>
  <c r="P246" i="2"/>
  <c r="P245" i="2" s="1"/>
  <c r="BK246" i="2"/>
  <c r="J246" i="2"/>
  <c r="BE246" i="2" s="1"/>
  <c r="BI244" i="2"/>
  <c r="BH244" i="2"/>
  <c r="BG244" i="2"/>
  <c r="BF244" i="2"/>
  <c r="T244" i="2"/>
  <c r="R244" i="2"/>
  <c r="P244" i="2"/>
  <c r="BK244" i="2"/>
  <c r="J244" i="2"/>
  <c r="BE244" i="2" s="1"/>
  <c r="BI240" i="2"/>
  <c r="BH240" i="2"/>
  <c r="BG240" i="2"/>
  <c r="BF240" i="2"/>
  <c r="T240" i="2"/>
  <c r="R240" i="2"/>
  <c r="P240" i="2"/>
  <c r="BK240" i="2"/>
  <c r="J240" i="2"/>
  <c r="BE240" i="2" s="1"/>
  <c r="BI238" i="2"/>
  <c r="BH238" i="2"/>
  <c r="BG238" i="2"/>
  <c r="BF238" i="2"/>
  <c r="T238" i="2"/>
  <c r="R238" i="2"/>
  <c r="P238" i="2"/>
  <c r="BK238" i="2"/>
  <c r="J238" i="2"/>
  <c r="BE238" i="2" s="1"/>
  <c r="BI232" i="2"/>
  <c r="BH232" i="2"/>
  <c r="BG232" i="2"/>
  <c r="BF232" i="2"/>
  <c r="BE232" i="2"/>
  <c r="T232" i="2"/>
  <c r="R232" i="2"/>
  <c r="P232" i="2"/>
  <c r="BK232" i="2"/>
  <c r="J232" i="2"/>
  <c r="BI231" i="2"/>
  <c r="BH231" i="2"/>
  <c r="BG231" i="2"/>
  <c r="BF231" i="2"/>
  <c r="T231" i="2"/>
  <c r="R231" i="2"/>
  <c r="P231" i="2"/>
  <c r="BK231" i="2"/>
  <c r="J231" i="2"/>
  <c r="BE231" i="2" s="1"/>
  <c r="BI229" i="2"/>
  <c r="BH229" i="2"/>
  <c r="BG229" i="2"/>
  <c r="BF229" i="2"/>
  <c r="BE229" i="2"/>
  <c r="T229" i="2"/>
  <c r="T228" i="2" s="1"/>
  <c r="R229" i="2"/>
  <c r="R228" i="2" s="1"/>
  <c r="P229" i="2"/>
  <c r="P228" i="2" s="1"/>
  <c r="BK229" i="2"/>
  <c r="BK228" i="2" s="1"/>
  <c r="J228" i="2" s="1"/>
  <c r="J64" i="2" s="1"/>
  <c r="J229" i="2"/>
  <c r="BI227" i="2"/>
  <c r="BH227" i="2"/>
  <c r="BG227" i="2"/>
  <c r="BF227" i="2"/>
  <c r="T227" i="2"/>
  <c r="R227" i="2"/>
  <c r="P227" i="2"/>
  <c r="BK227" i="2"/>
  <c r="J227" i="2"/>
  <c r="BE227" i="2" s="1"/>
  <c r="BI224" i="2"/>
  <c r="BH224" i="2"/>
  <c r="BG224" i="2"/>
  <c r="BF224" i="2"/>
  <c r="T224" i="2"/>
  <c r="R224" i="2"/>
  <c r="P224" i="2"/>
  <c r="BK224" i="2"/>
  <c r="J224" i="2"/>
  <c r="BE224" i="2" s="1"/>
  <c r="BI222" i="2"/>
  <c r="BH222" i="2"/>
  <c r="BG222" i="2"/>
  <c r="BF222" i="2"/>
  <c r="T222" i="2"/>
  <c r="R222" i="2"/>
  <c r="P222" i="2"/>
  <c r="BK222" i="2"/>
  <c r="J222" i="2"/>
  <c r="BE222" i="2" s="1"/>
  <c r="BI220" i="2"/>
  <c r="BH220" i="2"/>
  <c r="BG220" i="2"/>
  <c r="BF220" i="2"/>
  <c r="T220" i="2"/>
  <c r="R220" i="2"/>
  <c r="P220" i="2"/>
  <c r="BK220" i="2"/>
  <c r="J220" i="2"/>
  <c r="BE220" i="2" s="1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BE217" i="2"/>
  <c r="T217" i="2"/>
  <c r="R217" i="2"/>
  <c r="P217" i="2"/>
  <c r="BK217" i="2"/>
  <c r="J217" i="2"/>
  <c r="BI216" i="2"/>
  <c r="BH216" i="2"/>
  <c r="BG216" i="2"/>
  <c r="BF216" i="2"/>
  <c r="T216" i="2"/>
  <c r="R216" i="2"/>
  <c r="P216" i="2"/>
  <c r="BK216" i="2"/>
  <c r="J216" i="2"/>
  <c r="BE216" i="2" s="1"/>
  <c r="BI214" i="2"/>
  <c r="BH214" i="2"/>
  <c r="BG214" i="2"/>
  <c r="BF214" i="2"/>
  <c r="BE214" i="2"/>
  <c r="T214" i="2"/>
  <c r="R214" i="2"/>
  <c r="P214" i="2"/>
  <c r="BK214" i="2"/>
  <c r="J214" i="2"/>
  <c r="BI212" i="2"/>
  <c r="BH212" i="2"/>
  <c r="BG212" i="2"/>
  <c r="BF212" i="2"/>
  <c r="T212" i="2"/>
  <c r="R212" i="2"/>
  <c r="P212" i="2"/>
  <c r="BK212" i="2"/>
  <c r="J212" i="2"/>
  <c r="BE212" i="2" s="1"/>
  <c r="BI210" i="2"/>
  <c r="BH210" i="2"/>
  <c r="BG210" i="2"/>
  <c r="BF210" i="2"/>
  <c r="T210" i="2"/>
  <c r="R210" i="2"/>
  <c r="P210" i="2"/>
  <c r="BK210" i="2"/>
  <c r="J210" i="2"/>
  <c r="BE210" i="2" s="1"/>
  <c r="BI208" i="2"/>
  <c r="BH208" i="2"/>
  <c r="BG208" i="2"/>
  <c r="BF208" i="2"/>
  <c r="T208" i="2"/>
  <c r="T207" i="2" s="1"/>
  <c r="R208" i="2"/>
  <c r="R207" i="2" s="1"/>
  <c r="P208" i="2"/>
  <c r="P207" i="2" s="1"/>
  <c r="BK208" i="2"/>
  <c r="BK207" i="2" s="1"/>
  <c r="J207" i="2" s="1"/>
  <c r="J63" i="2" s="1"/>
  <c r="J208" i="2"/>
  <c r="BE208" i="2" s="1"/>
  <c r="BI205" i="2"/>
  <c r="BH205" i="2"/>
  <c r="BG205" i="2"/>
  <c r="BF205" i="2"/>
  <c r="T205" i="2"/>
  <c r="R205" i="2"/>
  <c r="P205" i="2"/>
  <c r="BK205" i="2"/>
  <c r="J205" i="2"/>
  <c r="BE205" i="2" s="1"/>
  <c r="BI203" i="2"/>
  <c r="BH203" i="2"/>
  <c r="BG203" i="2"/>
  <c r="BF203" i="2"/>
  <c r="T203" i="2"/>
  <c r="T202" i="2" s="1"/>
  <c r="R203" i="2"/>
  <c r="R202" i="2" s="1"/>
  <c r="P203" i="2"/>
  <c r="P202" i="2" s="1"/>
  <c r="BK203" i="2"/>
  <c r="BK202" i="2" s="1"/>
  <c r="J202" i="2" s="1"/>
  <c r="J62" i="2" s="1"/>
  <c r="J203" i="2"/>
  <c r="BE203" i="2" s="1"/>
  <c r="BI200" i="2"/>
  <c r="BH200" i="2"/>
  <c r="BG200" i="2"/>
  <c r="BF200" i="2"/>
  <c r="T200" i="2"/>
  <c r="R200" i="2"/>
  <c r="P200" i="2"/>
  <c r="BK200" i="2"/>
  <c r="J200" i="2"/>
  <c r="BE200" i="2" s="1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BE196" i="2"/>
  <c r="T196" i="2"/>
  <c r="R196" i="2"/>
  <c r="P196" i="2"/>
  <c r="BK196" i="2"/>
  <c r="J196" i="2"/>
  <c r="BI192" i="2"/>
  <c r="BH192" i="2"/>
  <c r="BG192" i="2"/>
  <c r="BF192" i="2"/>
  <c r="T192" i="2"/>
  <c r="R192" i="2"/>
  <c r="P192" i="2"/>
  <c r="BK192" i="2"/>
  <c r="J192" i="2"/>
  <c r="BE192" i="2" s="1"/>
  <c r="BI188" i="2"/>
  <c r="BH188" i="2"/>
  <c r="BG188" i="2"/>
  <c r="BF188" i="2"/>
  <c r="BE188" i="2"/>
  <c r="T188" i="2"/>
  <c r="R188" i="2"/>
  <c r="P188" i="2"/>
  <c r="BK188" i="2"/>
  <c r="J188" i="2"/>
  <c r="BI185" i="2"/>
  <c r="BH185" i="2"/>
  <c r="BG185" i="2"/>
  <c r="BF185" i="2"/>
  <c r="T185" i="2"/>
  <c r="T184" i="2" s="1"/>
  <c r="R185" i="2"/>
  <c r="R184" i="2" s="1"/>
  <c r="P185" i="2"/>
  <c r="BK185" i="2"/>
  <c r="J185" i="2"/>
  <c r="BE185" i="2" s="1"/>
  <c r="BI182" i="2"/>
  <c r="BH182" i="2"/>
  <c r="BG182" i="2"/>
  <c r="BF182" i="2"/>
  <c r="T182" i="2"/>
  <c r="R182" i="2"/>
  <c r="P182" i="2"/>
  <c r="BK182" i="2"/>
  <c r="J182" i="2"/>
  <c r="BE182" i="2" s="1"/>
  <c r="BI178" i="2"/>
  <c r="BH178" i="2"/>
  <c r="BG178" i="2"/>
  <c r="BF178" i="2"/>
  <c r="T178" i="2"/>
  <c r="R178" i="2"/>
  <c r="P178" i="2"/>
  <c r="BK178" i="2"/>
  <c r="J178" i="2"/>
  <c r="BE178" i="2" s="1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BE166" i="2"/>
  <c r="T166" i="2"/>
  <c r="R166" i="2"/>
  <c r="P166" i="2"/>
  <c r="BK166" i="2"/>
  <c r="J166" i="2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58" i="2"/>
  <c r="BH158" i="2"/>
  <c r="BG158" i="2"/>
  <c r="BF158" i="2"/>
  <c r="T158" i="2"/>
  <c r="R158" i="2"/>
  <c r="P158" i="2"/>
  <c r="BK158" i="2"/>
  <c r="J158" i="2"/>
  <c r="BE158" i="2" s="1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BE152" i="2"/>
  <c r="T152" i="2"/>
  <c r="R152" i="2"/>
  <c r="P152" i="2"/>
  <c r="P151" i="2" s="1"/>
  <c r="BK152" i="2"/>
  <c r="J152" i="2"/>
  <c r="BI149" i="2"/>
  <c r="BH149" i="2"/>
  <c r="BG149" i="2"/>
  <c r="BF149" i="2"/>
  <c r="T149" i="2"/>
  <c r="R149" i="2"/>
  <c r="P149" i="2"/>
  <c r="BK149" i="2"/>
  <c r="J149" i="2"/>
  <c r="BE149" i="2" s="1"/>
  <c r="BI145" i="2"/>
  <c r="BH145" i="2"/>
  <c r="BG145" i="2"/>
  <c r="BF145" i="2"/>
  <c r="T145" i="2"/>
  <c r="R145" i="2"/>
  <c r="P145" i="2"/>
  <c r="BK145" i="2"/>
  <c r="J145" i="2"/>
  <c r="BE145" i="2" s="1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BE136" i="2"/>
  <c r="T136" i="2"/>
  <c r="R136" i="2"/>
  <c r="P136" i="2"/>
  <c r="BK136" i="2"/>
  <c r="J136" i="2"/>
  <c r="BI134" i="2"/>
  <c r="BH134" i="2"/>
  <c r="BG134" i="2"/>
  <c r="BF134" i="2"/>
  <c r="T134" i="2"/>
  <c r="R134" i="2"/>
  <c r="P134" i="2"/>
  <c r="BK134" i="2"/>
  <c r="J134" i="2"/>
  <c r="BE134" i="2" s="1"/>
  <c r="BI130" i="2"/>
  <c r="BH130" i="2"/>
  <c r="BG130" i="2"/>
  <c r="BF130" i="2"/>
  <c r="BE130" i="2"/>
  <c r="T130" i="2"/>
  <c r="R130" i="2"/>
  <c r="R129" i="2" s="1"/>
  <c r="P130" i="2"/>
  <c r="P129" i="2" s="1"/>
  <c r="BK130" i="2"/>
  <c r="J130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2" i="2"/>
  <c r="BH122" i="2"/>
  <c r="BG122" i="2"/>
  <c r="BF122" i="2"/>
  <c r="BE122" i="2"/>
  <c r="T122" i="2"/>
  <c r="R122" i="2"/>
  <c r="P122" i="2"/>
  <c r="BK122" i="2"/>
  <c r="J122" i="2"/>
  <c r="BI121" i="2"/>
  <c r="BH121" i="2"/>
  <c r="BG121" i="2"/>
  <c r="BF121" i="2"/>
  <c r="T121" i="2"/>
  <c r="R121" i="2"/>
  <c r="P121" i="2"/>
  <c r="BK121" i="2"/>
  <c r="J121" i="2"/>
  <c r="BE121" i="2" s="1"/>
  <c r="BI117" i="2"/>
  <c r="BH117" i="2"/>
  <c r="BG117" i="2"/>
  <c r="BF117" i="2"/>
  <c r="BE117" i="2"/>
  <c r="T117" i="2"/>
  <c r="R117" i="2"/>
  <c r="P117" i="2"/>
  <c r="BK117" i="2"/>
  <c r="J117" i="2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T111" i="2"/>
  <c r="R111" i="2"/>
  <c r="P111" i="2"/>
  <c r="BK111" i="2"/>
  <c r="J111" i="2"/>
  <c r="BE111" i="2" s="1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T106" i="2" s="1"/>
  <c r="R107" i="2"/>
  <c r="P107" i="2"/>
  <c r="P106" i="2" s="1"/>
  <c r="BK107" i="2"/>
  <c r="J107" i="2"/>
  <c r="BE107" i="2" s="1"/>
  <c r="J100" i="2"/>
  <c r="F100" i="2"/>
  <c r="F98" i="2"/>
  <c r="E96" i="2"/>
  <c r="J51" i="2"/>
  <c r="F51" i="2"/>
  <c r="F49" i="2"/>
  <c r="E47" i="2"/>
  <c r="E45" i="2"/>
  <c r="J18" i="2"/>
  <c r="E18" i="2"/>
  <c r="F52" i="2" s="1"/>
  <c r="J17" i="2"/>
  <c r="J12" i="2"/>
  <c r="J98" i="2" s="1"/>
  <c r="E7" i="2"/>
  <c r="E94" i="2" s="1"/>
  <c r="AS51" i="1"/>
  <c r="L47" i="1"/>
  <c r="AM46" i="1"/>
  <c r="L46" i="1"/>
  <c r="AM44" i="1"/>
  <c r="L44" i="1"/>
  <c r="L42" i="1"/>
  <c r="L41" i="1"/>
  <c r="BK269" i="2" l="1"/>
  <c r="J269" i="2" s="1"/>
  <c r="J66" i="2" s="1"/>
  <c r="R269" i="2"/>
  <c r="F33" i="2"/>
  <c r="BC52" i="1" s="1"/>
  <c r="BC51" i="1" s="1"/>
  <c r="BK350" i="2"/>
  <c r="J350" i="2" s="1"/>
  <c r="J73" i="2" s="1"/>
  <c r="BK106" i="2"/>
  <c r="J106" i="2" s="1"/>
  <c r="J58" i="2" s="1"/>
  <c r="F34" i="2"/>
  <c r="BD52" i="1" s="1"/>
  <c r="BD51" i="1" s="1"/>
  <c r="W30" i="1" s="1"/>
  <c r="BK290" i="2"/>
  <c r="J290" i="2" s="1"/>
  <c r="J67" i="2" s="1"/>
  <c r="BK245" i="2"/>
  <c r="J245" i="2" s="1"/>
  <c r="J65" i="2" s="1"/>
  <c r="BK151" i="2"/>
  <c r="J151" i="2" s="1"/>
  <c r="J60" i="2" s="1"/>
  <c r="BK465" i="2"/>
  <c r="J465" i="2" s="1"/>
  <c r="J82" i="2" s="1"/>
  <c r="J49" i="2"/>
  <c r="R106" i="2"/>
  <c r="F32" i="2"/>
  <c r="BB52" i="1" s="1"/>
  <c r="BB51" i="1" s="1"/>
  <c r="T129" i="2"/>
  <c r="R151" i="2"/>
  <c r="BK184" i="2"/>
  <c r="J184" i="2" s="1"/>
  <c r="J61" i="2" s="1"/>
  <c r="J306" i="2"/>
  <c r="J71" i="2" s="1"/>
  <c r="T105" i="2"/>
  <c r="T104" i="2" s="1"/>
  <c r="BK129" i="2"/>
  <c r="J129" i="2" s="1"/>
  <c r="J59" i="2" s="1"/>
  <c r="T151" i="2"/>
  <c r="P184" i="2"/>
  <c r="F101" i="2"/>
  <c r="BK473" i="2"/>
  <c r="J473" i="2" s="1"/>
  <c r="J83" i="2" s="1"/>
  <c r="J474" i="2"/>
  <c r="J84" i="2" s="1"/>
  <c r="F30" i="2"/>
  <c r="AZ52" i="1" s="1"/>
  <c r="AZ51" i="1" s="1"/>
  <c r="J30" i="2"/>
  <c r="AV52" i="1" s="1"/>
  <c r="P105" i="2"/>
  <c r="P104" i="2" s="1"/>
  <c r="AU52" i="1" s="1"/>
  <c r="AU51" i="1" s="1"/>
  <c r="J31" i="2"/>
  <c r="AW52" i="1" s="1"/>
  <c r="F31" i="2"/>
  <c r="BA52" i="1" s="1"/>
  <c r="BA51" i="1" s="1"/>
  <c r="AT52" i="1" l="1"/>
  <c r="BK305" i="2"/>
  <c r="J305" i="2" s="1"/>
  <c r="J70" i="2" s="1"/>
  <c r="W29" i="1"/>
  <c r="AY51" i="1"/>
  <c r="R105" i="2"/>
  <c r="R104" i="2" s="1"/>
  <c r="AW51" i="1"/>
  <c r="AK27" i="1" s="1"/>
  <c r="W27" i="1"/>
  <c r="AV51" i="1"/>
  <c r="W26" i="1"/>
  <c r="BK105" i="2"/>
  <c r="W28" i="1"/>
  <c r="AX51" i="1"/>
  <c r="BK104" i="2" l="1"/>
  <c r="J104" i="2" s="1"/>
  <c r="J105" i="2"/>
  <c r="J57" i="2" s="1"/>
  <c r="AK26" i="1"/>
  <c r="AT51" i="1"/>
  <c r="J56" i="2" l="1"/>
  <c r="J27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<sst xmlns="http://schemas.openxmlformats.org/spreadsheetml/2006/main" count="4497" uniqueCount="1000">
  <si>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</si>
  <si>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</si>
  <si>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</si>
  <si>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</si>
  <si>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</si>
  <si>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</si>
  <si>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</si>
  <si>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{007b09ca-e2cc-4af7-8b07-aaeed38ff717}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</si>
  <si>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</si>
  <si>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</si>
  <si>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</si>
  <si>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</si>
  <si>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</si>
  <si>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</si>
  <si>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</si>
  <si>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</si>
  <si>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17-028</t>
  </si>
  <si>
    <t>Stavba:</t>
  </si>
  <si>
    <t>Kino Přelouč, Pardubická č.p. 687, st.628</t>
  </si>
  <si>
    <t>KSO:</t>
  </si>
  <si>
    <t>CC-CZ:</t>
  </si>
  <si>
    <t>Místo:</t>
  </si>
  <si>
    <t>Přelouč</t>
  </si>
  <si>
    <t>Datum:</t>
  </si>
  <si>
    <t>27.4.2017</t>
  </si>
  <si>
    <t>Zadavatel:</t>
  </si>
  <si>
    <t>IČ:</t>
  </si>
  <si>
    <t>Město Přelouč</t>
  </si>
  <si>
    <t>DIČ:</t>
  </si>
  <si>
    <t>Uchazeč:</t>
  </si>
  <si>
    <t xml:space="preserve"> </t>
  </si>
  <si>
    <t>Projektant:</t>
  </si>
  <si>
    <t>Ing. Vítězslav Vomočil Pardubice</t>
  </si>
  <si>
    <t>True</t>
  </si>
  <si>
    <t>Poznámka:</t>
  </si>
  <si>
    <t>Při zpracování cenové nabídky je nutné vycházet ze všech částí projektové dokumentace - výkaz výměr, technická zpráva včetně příloh, výkresová část, legendy, schémata, specifikace materiálů apod. Výkaz výměr neslouží pro objednávku materiálů.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</si>
  <si>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</si>
  <si>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</si>
  <si>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</si>
  <si>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</si>
  <si>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</si>
  <si>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</si>
  <si>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</si>
  <si>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</si>
  <si>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</si>
  <si>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</si>
  <si>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</si>
  <si>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</si>
  <si>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</si>
  <si>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</si>
  <si>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</si>
  <si>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</si>
  <si>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</si>
  <si>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</si>
  <si>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</si>
  <si>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</si>
  <si>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</si>
  <si>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</si>
  <si>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</si>
  <si>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</si>
  <si>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</si>
  <si>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</si>
  <si>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</si>
  <si>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</si>
  <si>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</si>
  <si>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</si>
  <si>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</si>
  <si>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</si>
  <si>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</si>
  <si>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</si>
  <si>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</si>
  <si>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</si>
  <si>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</si>
  <si>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</si>
  <si>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</si>
  <si>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</si>
  <si>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Přístavba sociálního zařízení</t>
  </si>
  <si>
    <t>STA</t>
  </si>
  <si>
    <t>1</t>
  </si>
  <si>
    <t>{96310e17-3137-4c92-bcc5-8c785dd8b5d5}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</si>
  <si>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</si>
  <si>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</si>
  <si>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</si>
  <si>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</si>
  <si>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</si>
  <si>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</si>
  <si>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</si>
  <si>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</si>
  <si>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Přístavba sociálního zařízení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</si>
  <si>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</si>
  <si>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</si>
  <si>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</si>
  <si>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</si>
  <si>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</si>
  <si>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</si>
  <si>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</si>
  <si>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</si>
  <si>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</si>
  <si>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</si>
  <si>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</si>
  <si>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</si>
  <si>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61 - Úprava povrchů vnitřních</t>
  </si>
  <si>
    <t xml:space="preserve">    62 - Úprava povrchů vnější</t>
  </si>
  <si>
    <t xml:space="preserve">    9 - Ostatní konstrukce a práce, bourání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</si>
  <si>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</si>
  <si>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</si>
  <si>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</si>
  <si>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</si>
  <si>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</si>
  <si>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</si>
  <si>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</si>
  <si>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</t>
  </si>
  <si>
    <t xml:space="preserve">    731 - Ústřední vytápění </t>
  </si>
  <si>
    <t xml:space="preserve">    741 - Elektroinstalace - silnoproud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</si>
  <si>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</si>
  <si>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</si>
  <si>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</si>
  <si>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</si>
  <si>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</si>
  <si>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</si>
  <si>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</si>
  <si>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</si>
  <si>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</si>
  <si>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</si>
  <si>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</si>
  <si>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</si>
  <si>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</si>
  <si>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</si>
  <si>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</si>
  <si>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</si>
  <si>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</si>
  <si>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</si>
  <si>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</si>
  <si>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</si>
  <si>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</si>
  <si>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</si>
  <si>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</si>
  <si>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</si>
  <si>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</si>
  <si>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</si>
  <si>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</si>
  <si>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</si>
  <si>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</si>
  <si>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</si>
  <si>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2017 01</t>
  </si>
  <si>
    <t>4</t>
  </si>
  <si>
    <t>994897370</t>
  </si>
  <si>
    <t>VV</t>
  </si>
  <si>
    <t>3,0*2,0</t>
  </si>
  <si>
    <t>113106123</t>
  </si>
  <si>
    <t>Rozebrání dlažeb komunikací pro pěší ze zámkových dlaždic</t>
  </si>
  <si>
    <t>722565997</t>
  </si>
  <si>
    <t>3,0*3,0</t>
  </si>
  <si>
    <t>3</t>
  </si>
  <si>
    <t>113204111</t>
  </si>
  <si>
    <t>Vytrhání obrub záhonových</t>
  </si>
  <si>
    <t>m</t>
  </si>
  <si>
    <t>205427575</t>
  </si>
  <si>
    <t>3,0*3</t>
  </si>
  <si>
    <t>122201101</t>
  </si>
  <si>
    <t>Odkopávky a prokopávky nezapažené v hornině tř. 3 objem do 100 m3</t>
  </si>
  <si>
    <t>m3</t>
  </si>
  <si>
    <t>-1636755622</t>
  </si>
  <si>
    <t>7,5*4,5*0,3</t>
  </si>
  <si>
    <t>3,0*2,0*0,2</t>
  </si>
  <si>
    <t>Součet</t>
  </si>
  <si>
    <t>5</t>
  </si>
  <si>
    <t>132201101</t>
  </si>
  <si>
    <t>Hloubení rýh š do 600 mm v hornině tř. 3 objemu do 100 m3</t>
  </si>
  <si>
    <t>1840902762</t>
  </si>
  <si>
    <t>(3,0+6,5)*2*0,4*0,8</t>
  </si>
  <si>
    <t>1,1*0,3*0,8</t>
  </si>
  <si>
    <t>6</t>
  </si>
  <si>
    <t>161101101</t>
  </si>
  <si>
    <t>Svislé přemístění výkopku z horniny tř. 1 až 4 hl výkopu do 2,5 m</t>
  </si>
  <si>
    <t>569586898</t>
  </si>
  <si>
    <t>7</t>
  </si>
  <si>
    <t>162701105</t>
  </si>
  <si>
    <t>Vodorovné přemístění do 10000 m výkopku/sypaniny z horniny tř. 1 až 4</t>
  </si>
  <si>
    <t>-2071494821</t>
  </si>
  <si>
    <t>"odkopávky" 11,325</t>
  </si>
  <si>
    <t>"rýhy" 6,344</t>
  </si>
  <si>
    <t>8</t>
  </si>
  <si>
    <t>171201201</t>
  </si>
  <si>
    <t>Uložení sypaniny na skládky</t>
  </si>
  <si>
    <t>683573688</t>
  </si>
  <si>
    <t>9</t>
  </si>
  <si>
    <t>171201211</t>
  </si>
  <si>
    <t>Poplatek za uložení odpadu ze sypaniny na skládce (skládkovné)</t>
  </si>
  <si>
    <t>t</t>
  </si>
  <si>
    <t>1393855501</t>
  </si>
  <si>
    <t>17,669*1,8</t>
  </si>
  <si>
    <t>Zakládání</t>
  </si>
  <si>
    <t>10</t>
  </si>
  <si>
    <t>271572211</t>
  </si>
  <si>
    <t>Podsyp pod základové konstrukce se zhutněním z štěrkopísku</t>
  </si>
  <si>
    <t>-840828110</t>
  </si>
  <si>
    <t>"pod ZD" 5,85*3,1*0,15</t>
  </si>
  <si>
    <t>"obsyp základů" 0,6</t>
  </si>
  <si>
    <t>11</t>
  </si>
  <si>
    <t>273321411</t>
  </si>
  <si>
    <t>Základové desky ze ŽB na prostředí tř. C 20/25</t>
  </si>
  <si>
    <t>2043054994</t>
  </si>
  <si>
    <t>6,4*3,8*0,15</t>
  </si>
  <si>
    <t>12</t>
  </si>
  <si>
    <t>273351215</t>
  </si>
  <si>
    <t>Zřízení bednění stěn základových desek</t>
  </si>
  <si>
    <t>-1140564118</t>
  </si>
  <si>
    <t>(3,8+6,4+3,8)*0,15</t>
  </si>
  <si>
    <t>13</t>
  </si>
  <si>
    <t>273351216</t>
  </si>
  <si>
    <t>Odstranění bednění stěn základových desek</t>
  </si>
  <si>
    <t>455519717</t>
  </si>
  <si>
    <t>14</t>
  </si>
  <si>
    <t>273362021</t>
  </si>
  <si>
    <t>Výztuž základových desek svařovanými sítěmi Kari</t>
  </si>
  <si>
    <t>-1560273089</t>
  </si>
  <si>
    <t>6,4*3,8*0,0031*1,15</t>
  </si>
  <si>
    <t>274313611</t>
  </si>
  <si>
    <t>Základové pásy z betonu tř. C 16/20</t>
  </si>
  <si>
    <t>596337176</t>
  </si>
  <si>
    <t>(3,0+6,5)*2*0,4*0,45*1,035</t>
  </si>
  <si>
    <t>1,1*0,3*0,45*1,035</t>
  </si>
  <si>
    <t>16</t>
  </si>
  <si>
    <t>279113134.1</t>
  </si>
  <si>
    <t>Základová zeď tl do 300 mm z tvárnic ztraceného bednění včetně výplně z betonu tř. C 20/25</t>
  </si>
  <si>
    <t>-2087629442</t>
  </si>
  <si>
    <t>(6,5+3,0)*2*0,5</t>
  </si>
  <si>
    <t>1,0*0,5</t>
  </si>
  <si>
    <t>17</t>
  </si>
  <si>
    <t>279361821</t>
  </si>
  <si>
    <t>Výztuž základových zdí nosných betonářskou ocelí 10 505</t>
  </si>
  <si>
    <t>-1218712613</t>
  </si>
  <si>
    <t>10,0*0,3*0,07</t>
  </si>
  <si>
    <t>Svislé a kompletní konstrukce</t>
  </si>
  <si>
    <t>18</t>
  </si>
  <si>
    <t>311238147</t>
  </si>
  <si>
    <t>Zdivo nosné vnitřní z cihel broušených POROTHERM tl 240 mm pevnosti P 10 lepených PUR pěnou</t>
  </si>
  <si>
    <t>-367387479</t>
  </si>
  <si>
    <t>"atika" (6,5+3,6)*0,42</t>
  </si>
  <si>
    <t>19</t>
  </si>
  <si>
    <t>311238148</t>
  </si>
  <si>
    <t>Zdivo nosné vnitřní z cihel broušených POROTHERM tl 300 mm pevnosti P 10 lepených PUR pěnou</t>
  </si>
  <si>
    <t>-1633917763</t>
  </si>
  <si>
    <t>(3,4+6,5+3,4)*0,42</t>
  </si>
  <si>
    <t>-1,75*0,42</t>
  </si>
  <si>
    <t>20</t>
  </si>
  <si>
    <t>311238645</t>
  </si>
  <si>
    <t>Zdivo nosné vnější tepelně izolační z cihel broušených POROTHERM tl 400 mm U = 0,21W/m2K na PUR pěnu</t>
  </si>
  <si>
    <t>122877255</t>
  </si>
  <si>
    <t>(3,4+6,5+3,4)*2,25</t>
  </si>
  <si>
    <t>-1,25*1,5-0,75*1,0</t>
  </si>
  <si>
    <t>-1,75*2,25</t>
  </si>
  <si>
    <t>317168130</t>
  </si>
  <si>
    <t>Překlad keramický vysoký v 23,8 cm dl 100 cm</t>
  </si>
  <si>
    <t>kus</t>
  </si>
  <si>
    <t>-1691649969</t>
  </si>
  <si>
    <t>22</t>
  </si>
  <si>
    <t>317168131</t>
  </si>
  <si>
    <t>Překlad keramický vysoký v 23,8 cm dl 125 cm</t>
  </si>
  <si>
    <t>-1814048544</t>
  </si>
  <si>
    <t>23</t>
  </si>
  <si>
    <t>317168132</t>
  </si>
  <si>
    <t>Překlad keramický vysoký v 23,8 cm dl 150 cm</t>
  </si>
  <si>
    <t>101826414</t>
  </si>
  <si>
    <t>24</t>
  </si>
  <si>
    <t>317168135</t>
  </si>
  <si>
    <t>Překlad keramický vysoký v 23,8 cm dl 225 cm</t>
  </si>
  <si>
    <t>-1261623464</t>
  </si>
  <si>
    <t>25</t>
  </si>
  <si>
    <t>317944323</t>
  </si>
  <si>
    <t>Válcované nosníky č.14 až 22 dodatečně osazované do připravených otvorů</t>
  </si>
  <si>
    <t>-1553263542</t>
  </si>
  <si>
    <t>"Ič.18" 0,047</t>
  </si>
  <si>
    <t>26</t>
  </si>
  <si>
    <t>317998115</t>
  </si>
  <si>
    <t>Tepelná izolace mezi překlady v 24 cm z polystyrénu tl 100 mm</t>
  </si>
  <si>
    <t>-1768751077</t>
  </si>
  <si>
    <t>1,5+2,25+1,0</t>
  </si>
  <si>
    <t>27</t>
  </si>
  <si>
    <t>342248146</t>
  </si>
  <si>
    <t>Příčky z cihel broušených tl 115 mm pevnosti P10 lepených PUR pěnou</t>
  </si>
  <si>
    <t>-1289710378</t>
  </si>
  <si>
    <t>(3,25+3,25+2,15+5,8+0,3*2)*2,7</t>
  </si>
  <si>
    <t>-1,75*2,5-1,8*2,25-0,9*2,25*2-0,6*2,25</t>
  </si>
  <si>
    <t>Vnitřní příčky</t>
  </si>
  <si>
    <t>(6,4+0,3*4)*0,5</t>
  </si>
  <si>
    <t>Atika</t>
  </si>
  <si>
    <t>28</t>
  </si>
  <si>
    <t>342291121</t>
  </si>
  <si>
    <t>Ukotvení příček k cihelným konstrukcím plochými kotvami</t>
  </si>
  <si>
    <t>-1962397624</t>
  </si>
  <si>
    <t>"vnitřní příčky" 2,7*5</t>
  </si>
  <si>
    <t>"atika" 6,5+3,6+6,6+0,3*4</t>
  </si>
  <si>
    <t>29</t>
  </si>
  <si>
    <t>346244381</t>
  </si>
  <si>
    <t>Plentování jednostranné v do 200 mm válcovaných nosníků cihlami</t>
  </si>
  <si>
    <t>1147004070</t>
  </si>
  <si>
    <t>2,15*0,18</t>
  </si>
  <si>
    <t>Vodorovné konstrukce</t>
  </si>
  <si>
    <t>30</t>
  </si>
  <si>
    <t>411168124</t>
  </si>
  <si>
    <t>Strop keramický tl 21 cm z vložek MIAKO a keramobetonových nosníků dl do 5 m OVN 50 cm</t>
  </si>
  <si>
    <t>972162581</t>
  </si>
  <si>
    <t>P</t>
  </si>
  <si>
    <t>Poznámka k položce:
Včetně dobetonování stropu v šíři 370 mm.</t>
  </si>
  <si>
    <t>4,75*3,4</t>
  </si>
  <si>
    <t>31</t>
  </si>
  <si>
    <t>417321414</t>
  </si>
  <si>
    <t>Ztužující pásy a věnce ze ŽB tř. C 20/25</t>
  </si>
  <si>
    <t>-1971800434</t>
  </si>
  <si>
    <t>(6,5+3,6)*0,25*0,15</t>
  </si>
  <si>
    <t>(6,5+0,3*4)*0,11*0,1</t>
  </si>
  <si>
    <t>32</t>
  </si>
  <si>
    <t>417351115</t>
  </si>
  <si>
    <t>Zřízení bednění ztužujících věnců</t>
  </si>
  <si>
    <t>-1501139446</t>
  </si>
  <si>
    <t>(6,5+3,6)*0,25*2</t>
  </si>
  <si>
    <t>(6,5+0,3*4)*0,11*2</t>
  </si>
  <si>
    <t>33</t>
  </si>
  <si>
    <t>417351116</t>
  </si>
  <si>
    <t>Odstranění bednění ztužujících věnců</t>
  </si>
  <si>
    <t>301376899</t>
  </si>
  <si>
    <t>34</t>
  </si>
  <si>
    <t>417361821</t>
  </si>
  <si>
    <t>Výztuž ztužujících pásů a věnců betonářskou ocelí 10 505</t>
  </si>
  <si>
    <t>-1124345402</t>
  </si>
  <si>
    <t>35</t>
  </si>
  <si>
    <t>417388122</t>
  </si>
  <si>
    <t>Ztužující věnec keramických stropů tl 21 cm pro vnější zdi š 40 cm</t>
  </si>
  <si>
    <t>1253087721</t>
  </si>
  <si>
    <t>3,8+6,5+3,8</t>
  </si>
  <si>
    <t>36</t>
  </si>
  <si>
    <t>451577777</t>
  </si>
  <si>
    <t>Podklad nebo lože pod dlažbu vodorovný nebo do sklonu 1:5 z kameniva těženého tl do 100 mm</t>
  </si>
  <si>
    <t>1976337978</t>
  </si>
  <si>
    <t>2,5*2,0</t>
  </si>
  <si>
    <t>Komunikace pozemní</t>
  </si>
  <si>
    <t>37</t>
  </si>
  <si>
    <t>596811220</t>
  </si>
  <si>
    <t>Kladení betonové dlažby komunikací pro pěší do lože z kameniva vel do 0,25 m2 plochy do 50 m2</t>
  </si>
  <si>
    <t>-473015590</t>
  </si>
  <si>
    <t>38</t>
  </si>
  <si>
    <t>M</t>
  </si>
  <si>
    <t>592456000</t>
  </si>
  <si>
    <t>dlažba desková betonová 50x50x5 cm</t>
  </si>
  <si>
    <t>-1375070790</t>
  </si>
  <si>
    <t>5,0*1,1</t>
  </si>
  <si>
    <t>Úpravy povrchů, podlahy a osazování výplní</t>
  </si>
  <si>
    <t>39</t>
  </si>
  <si>
    <t>631312141</t>
  </si>
  <si>
    <t>Doplnění rýh v dosavadních mazaninách betonem prostým</t>
  </si>
  <si>
    <t>-1768109063</t>
  </si>
  <si>
    <t>17,0*0,5*0,15</t>
  </si>
  <si>
    <t>40</t>
  </si>
  <si>
    <t>632453361</t>
  </si>
  <si>
    <t>Potěr betonový samonivelační tl do 60 mm tř. C 25/30</t>
  </si>
  <si>
    <t>335390529</t>
  </si>
  <si>
    <t>4,7+6,2+4,1+2,4</t>
  </si>
  <si>
    <t>41</t>
  </si>
  <si>
    <t>632481213</t>
  </si>
  <si>
    <t>Separační vrstva z PE fólie</t>
  </si>
  <si>
    <t>-372178519</t>
  </si>
  <si>
    <t>(4,7+6,2+4,1+2,4)*1,1</t>
  </si>
  <si>
    <t>42</t>
  </si>
  <si>
    <t>637111111</t>
  </si>
  <si>
    <t>Okapový chodník ze štěrkopísku tl 100 mm s udusáním</t>
  </si>
  <si>
    <t>659931538</t>
  </si>
  <si>
    <t>(4,0+7,5+4,0)*0,5</t>
  </si>
  <si>
    <t>43</t>
  </si>
  <si>
    <t>637211122</t>
  </si>
  <si>
    <t>Okapový chodník z betonových dlaždic tl 60 mm kladených do písku se zalitím spár MC</t>
  </si>
  <si>
    <t>-529262960</t>
  </si>
  <si>
    <t>44</t>
  </si>
  <si>
    <t>642942111</t>
  </si>
  <si>
    <t>Osazování zárubní nebo rámů dveřních kovových do 2,5 m2 na MC</t>
  </si>
  <si>
    <t>-1677752143</t>
  </si>
  <si>
    <t>45</t>
  </si>
  <si>
    <t>553311261</t>
  </si>
  <si>
    <t xml:space="preserve">zárubeň ocelová jednodílná, jednostranná pro dveře jednokřídlové 600x1970 mm do příčky 125 mm s požární odolnosrí EW15 a finální povrchovou úpravou </t>
  </si>
  <si>
    <t>-414720866</t>
  </si>
  <si>
    <t>"L" 1</t>
  </si>
  <si>
    <t>46</t>
  </si>
  <si>
    <t>553311262</t>
  </si>
  <si>
    <t xml:space="preserve">zárubeň ocelová jednodílná, jednostranná pro dveře jednokřídlové 900x1970 mm do příčky 125 mm s požární odolnosrí EW15 a finální povrchovou úpravou </t>
  </si>
  <si>
    <t>1404252147</t>
  </si>
  <si>
    <t>"P" 1</t>
  </si>
  <si>
    <t>47</t>
  </si>
  <si>
    <t>553311263</t>
  </si>
  <si>
    <t xml:space="preserve">zárubeň ocelová jednodílná, jednostranná pro dveře jednokřídlové 900x1970 mm do příčky 125 mm s finální povrchovou úpravou </t>
  </si>
  <si>
    <t>1640803283</t>
  </si>
  <si>
    <t>48</t>
  </si>
  <si>
    <t>644941112</t>
  </si>
  <si>
    <t>Osazování ventilačních mřížek velikosti do 300 x 300 mm</t>
  </si>
  <si>
    <t>-776134233</t>
  </si>
  <si>
    <t xml:space="preserve">"ozn.5" 1 </t>
  </si>
  <si>
    <t>49</t>
  </si>
  <si>
    <t>562456091</t>
  </si>
  <si>
    <t>ozn.5 - mřížka větrací plast 460x135 mm bílá</t>
  </si>
  <si>
    <t>454150749</t>
  </si>
  <si>
    <t>61</t>
  </si>
  <si>
    <t>Úprava povrchů vnitřních</t>
  </si>
  <si>
    <t>50</t>
  </si>
  <si>
    <t>611131101</t>
  </si>
  <si>
    <t>Cementový postřik vnitřních stropů nanášený celoplošně ručně</t>
  </si>
  <si>
    <t>-2114340466</t>
  </si>
  <si>
    <t>51</t>
  </si>
  <si>
    <t>611321141</t>
  </si>
  <si>
    <t>Vápenocementová omítka štuková dvouvrstvá vnitřních stropů rovných nanášená ručně</t>
  </si>
  <si>
    <t>1375653193</t>
  </si>
  <si>
    <t>52</t>
  </si>
  <si>
    <t>612131101</t>
  </si>
  <si>
    <t>Cementový postřik vnitřních stěn nanášený celoplošně ručně</t>
  </si>
  <si>
    <t>319172440</t>
  </si>
  <si>
    <t>"mobil. sedadla" (3,25+1,5)*2*2,65-1,25*1,25+0,75-0,9*2,0</t>
  </si>
  <si>
    <t>"chodba" (3,5+1,85)*2*2,65-1,8*2,25+1,0-0,9*2,0*2-0,6*2,0-1,75*2,2</t>
  </si>
  <si>
    <t>"úklid" (2,15+1,2+0,3*2)*2*2,65-0,6*2,0</t>
  </si>
  <si>
    <t>"WC inv." (2,15+1,95)*2*2,65-0,9*2,0-0,75*0,75+0,45</t>
  </si>
  <si>
    <t>53</t>
  </si>
  <si>
    <t>612321121</t>
  </si>
  <si>
    <t>Vápenocementová omítka hladká jednovrstvá vnitřních stěn nanášená ručně</t>
  </si>
  <si>
    <t>-1506407397</t>
  </si>
  <si>
    <t>"pod KO" 26,0</t>
  </si>
  <si>
    <t>54</t>
  </si>
  <si>
    <t>612321141</t>
  </si>
  <si>
    <t>Vápenocementová omítka štuková dvouvrstvá vnitřních stěn nanášená ručně</t>
  </si>
  <si>
    <t>432270161</t>
  </si>
  <si>
    <t>"cement. postřik" 78,771</t>
  </si>
  <si>
    <t>"keramický obklad" -26,0</t>
  </si>
  <si>
    <t>55</t>
  </si>
  <si>
    <t>61914300A</t>
  </si>
  <si>
    <t>Příplatek k vnitřní omítce za podomítkové a rohové lišty</t>
  </si>
  <si>
    <t>-1743795987</t>
  </si>
  <si>
    <t>62</t>
  </si>
  <si>
    <t>Úprava povrchů vnější</t>
  </si>
  <si>
    <t>56</t>
  </si>
  <si>
    <t>622131101</t>
  </si>
  <si>
    <t>Cementový postřik vnějších stěn nanášený celoplošně ručně</t>
  </si>
  <si>
    <t>-1123496969</t>
  </si>
  <si>
    <t>(3,8+6,5)*3,1</t>
  </si>
  <si>
    <t>3,8*2,75</t>
  </si>
  <si>
    <t>-1,25*1,25+0,75</t>
  </si>
  <si>
    <t>-0,75*0,75+0,45</t>
  </si>
  <si>
    <t>-1,75*2,0+1,15</t>
  </si>
  <si>
    <t>57</t>
  </si>
  <si>
    <t>622811001</t>
  </si>
  <si>
    <t>Tepelně izolační jednovrstvá omítka vnějších stěn tloušťky do 20 mm</t>
  </si>
  <si>
    <t>-1916634142</t>
  </si>
  <si>
    <t>58</t>
  </si>
  <si>
    <t>622142001</t>
  </si>
  <si>
    <t>Potažení vnějších stěn sklovláknitým pletivem vtlačeným do tenkovrstvé hmoty</t>
  </si>
  <si>
    <t>315858620</t>
  </si>
  <si>
    <t>59</t>
  </si>
  <si>
    <t>622531021</t>
  </si>
  <si>
    <t>Tenkovrstvá silikonová zrnitá omítka tl. 2,0 mm včetně penetrace vnějších stěn</t>
  </si>
  <si>
    <t>-584924118</t>
  </si>
  <si>
    <t>60</t>
  </si>
  <si>
    <t>622511111</t>
  </si>
  <si>
    <t>Tenkovrstvá akrylátová mozaiková střednězrnná omítka včetně penetrace vnějších stěn</t>
  </si>
  <si>
    <t>1193106525</t>
  </si>
  <si>
    <t>"sokl nad terénem" (3,8+6,5+3,8-1,75)*0,6</t>
  </si>
  <si>
    <t>62914300A</t>
  </si>
  <si>
    <t>Příplatek k vnější tenkovrstvé omítce za podomítkové a rohové lišty</t>
  </si>
  <si>
    <t>-909626169</t>
  </si>
  <si>
    <t>39,104+7,41</t>
  </si>
  <si>
    <t>622211011</t>
  </si>
  <si>
    <t>Montáž kontaktního zateplení vnějších stěn z polystyrénových desek tl do 80 mm</t>
  </si>
  <si>
    <t>1561020851</t>
  </si>
  <si>
    <t>"vnitřní sokl" (3,0+5,7+3,3-1,75)*0,42</t>
  </si>
  <si>
    <t>63</t>
  </si>
  <si>
    <t>283760130</t>
  </si>
  <si>
    <t>deska fasádní polystyrénová soklová EPS SOKL 3000 1250 x 600 x 50 mm</t>
  </si>
  <si>
    <t>-327721049</t>
  </si>
  <si>
    <t>7,41*1,02</t>
  </si>
  <si>
    <t>64</t>
  </si>
  <si>
    <t>283759330</t>
  </si>
  <si>
    <t>deska fasádní polystyrénová EPS 70 F 1000 x 500 x 50 mm</t>
  </si>
  <si>
    <t>833374966</t>
  </si>
  <si>
    <t>"vnitřní sokl" (3,0+5,7+3,3-1,75)*0,42*1,1</t>
  </si>
  <si>
    <t>65</t>
  </si>
  <si>
    <t>62225201A</t>
  </si>
  <si>
    <t>Příplatek za montáž lišt kontaktního zateplení /zakládacích, rohových, dilatačních, začišťovacích apod./</t>
  </si>
  <si>
    <t>517043431</t>
  </si>
  <si>
    <t>Ostatní konstrukce a práce, bourání</t>
  </si>
  <si>
    <t>66</t>
  </si>
  <si>
    <t>952901111</t>
  </si>
  <si>
    <t>Vyčištění budov bytové a občanské výstavby při výšce podlaží do 4 m</t>
  </si>
  <si>
    <t>-775343799</t>
  </si>
  <si>
    <t>6,6*3,8</t>
  </si>
  <si>
    <t>67</t>
  </si>
  <si>
    <t>953312111</t>
  </si>
  <si>
    <t>Vložky do svislých dilatačních spár z fasádních polystyrénových desek tl 10 mm</t>
  </si>
  <si>
    <t>23552070</t>
  </si>
  <si>
    <t>6,6*3,3-1,8*2,25+2,5</t>
  </si>
  <si>
    <t>68</t>
  </si>
  <si>
    <t>953312122</t>
  </si>
  <si>
    <t>Vložky do svislých dilatačních spár z extrudovaných polystyrénových desek tl 20 mm</t>
  </si>
  <si>
    <t>587160024</t>
  </si>
  <si>
    <t>"v základech" 6,5*1,3</t>
  </si>
  <si>
    <t>69</t>
  </si>
  <si>
    <t>953943113</t>
  </si>
  <si>
    <t>Osazování výrobků do 15 kg/kus do vysekaných kapes zdiva bez jejich dodání</t>
  </si>
  <si>
    <t>-1709683283</t>
  </si>
  <si>
    <t>70</t>
  </si>
  <si>
    <t>449321130</t>
  </si>
  <si>
    <t>přístroj hasicí ruční práškový 6 kg s hasící schopností 21A</t>
  </si>
  <si>
    <t>1439259856</t>
  </si>
  <si>
    <t>71</t>
  </si>
  <si>
    <t>974042567</t>
  </si>
  <si>
    <t>Vysekání rýh v dlažbě betonové nebo jiné monolitické hl do 150 mm š do 300 mm</t>
  </si>
  <si>
    <t>1174472844</t>
  </si>
  <si>
    <t>72</t>
  </si>
  <si>
    <t>974042569</t>
  </si>
  <si>
    <t>Příplatek k vysekání rýh v dlažbě betonové nebo jiné monolitické hl do 150 mm ZKD 100 mm š rýhy</t>
  </si>
  <si>
    <t>-2100327651</t>
  </si>
  <si>
    <t>"šíře 500 mm" 17,0*2</t>
  </si>
  <si>
    <t>73</t>
  </si>
  <si>
    <t>977311113</t>
  </si>
  <si>
    <t>Řezání stávajících betonových mazanin nevyztužených hl do 150 mm</t>
  </si>
  <si>
    <t>2037381146</t>
  </si>
  <si>
    <t>(0,5+17,0)*2</t>
  </si>
  <si>
    <t>74</t>
  </si>
  <si>
    <t>98572161A</t>
  </si>
  <si>
    <t>Prodloužení nasávacího komínu z plast. potrubí DN 125 mm délky 1500 mm, dodávka a montáž</t>
  </si>
  <si>
    <t>-1319989553</t>
  </si>
  <si>
    <t>75</t>
  </si>
  <si>
    <t>987000_13</t>
  </si>
  <si>
    <t>Ozn.13 - Přebalovací pult závěsný sklopný rozm. 785x580x160 mm, bílý, včetně přebalovací podložky měkké, dodávka a montáž</t>
  </si>
  <si>
    <t>2000881734</t>
  </si>
  <si>
    <t>76</t>
  </si>
  <si>
    <t>987000_42</t>
  </si>
  <si>
    <t>Ozn.42 - Sklopné madlo dl.800 mm, 800 mm nad podlahou, dodávka a montáž</t>
  </si>
  <si>
    <t>1799627291</t>
  </si>
  <si>
    <t>77</t>
  </si>
  <si>
    <t>987000_43</t>
  </si>
  <si>
    <t>Ozn.43 - Pevné madlo dl.900 mm, 800 mm nad podlahou, dodávka a montáž</t>
  </si>
  <si>
    <t>-1040139683</t>
  </si>
  <si>
    <t>78</t>
  </si>
  <si>
    <t>987000_44</t>
  </si>
  <si>
    <t>Ozn.44 - Svislé pevné madlo dl.600 mm, 800 mm nad podlahou, dodávka a montáž</t>
  </si>
  <si>
    <t>-172351557</t>
  </si>
  <si>
    <t>79</t>
  </si>
  <si>
    <t>-1040526399</t>
  </si>
  <si>
    <t>80</t>
  </si>
  <si>
    <t>98800022A</t>
  </si>
  <si>
    <t>Informační cedule pro imobilní</t>
  </si>
  <si>
    <t>Kč</t>
  </si>
  <si>
    <t>-1243071636</t>
  </si>
  <si>
    <t>94</t>
  </si>
  <si>
    <t>Lešení a stavební výtahy</t>
  </si>
  <si>
    <t>81</t>
  </si>
  <si>
    <t>949101111</t>
  </si>
  <si>
    <t>Lešení pomocné pro objekty pozemních staveb s lešeňovou podlahou v do 1,9 m zatížení do 150 kg/m2</t>
  </si>
  <si>
    <t>-1048415490</t>
  </si>
  <si>
    <t>82</t>
  </si>
  <si>
    <t>949121112</t>
  </si>
  <si>
    <t>Montáž lešení lehkého kozového dílcového v do 1,9 m</t>
  </si>
  <si>
    <t>sada</t>
  </si>
  <si>
    <t>-1517471505</t>
  </si>
  <si>
    <t>83</t>
  </si>
  <si>
    <t>949121212</t>
  </si>
  <si>
    <t>Příplatek k lešení lehkému kozovému dílcovému v do 1,9 m za první a ZKD den použití</t>
  </si>
  <si>
    <t>-630164428</t>
  </si>
  <si>
    <t>2*30*2</t>
  </si>
  <si>
    <t>84</t>
  </si>
  <si>
    <t>949121812</t>
  </si>
  <si>
    <t>Demontáž lešení lehkého kozového dílcového v do 1,9 m</t>
  </si>
  <si>
    <t>91995320</t>
  </si>
  <si>
    <t>997</t>
  </si>
  <si>
    <t>Přesun sutě</t>
  </si>
  <si>
    <t>85</t>
  </si>
  <si>
    <t>997013111</t>
  </si>
  <si>
    <t>Vnitrostaveništní doprava suti a vybouraných hmot pro budovy v do 6 m s použitím mechanizace</t>
  </si>
  <si>
    <t>276410046</t>
  </si>
  <si>
    <t>86</t>
  </si>
  <si>
    <t>997013501</t>
  </si>
  <si>
    <t>Odvoz suti a vybouraných hmot na skládku nebo meziskládku do 1 km se složením</t>
  </si>
  <si>
    <t>-1854497397</t>
  </si>
  <si>
    <t>87</t>
  </si>
  <si>
    <t>997013509</t>
  </si>
  <si>
    <t>Příplatek k odvozu suti a vybouraných hmot na skládku ZKD 1 km přes 1 km</t>
  </si>
  <si>
    <t>-1842096057</t>
  </si>
  <si>
    <t>7,048*9</t>
  </si>
  <si>
    <t>88</t>
  </si>
  <si>
    <t>997013800</t>
  </si>
  <si>
    <t>Poplatek za uložení stavebního odpadu na skládce - suť (skládkovné)</t>
  </si>
  <si>
    <t>-1003485246</t>
  </si>
  <si>
    <t>998</t>
  </si>
  <si>
    <t>Přesun hmot</t>
  </si>
  <si>
    <t>89</t>
  </si>
  <si>
    <t>998011001</t>
  </si>
  <si>
    <t>Přesun hmot pro budovy zděné v do 6 m</t>
  </si>
  <si>
    <t>668953314</t>
  </si>
  <si>
    <t>PSV</t>
  </si>
  <si>
    <t>Práce a dodávky PSV</t>
  </si>
  <si>
    <t>711</t>
  </si>
  <si>
    <t>Izolace proti vodě, vlhkosti a plynům</t>
  </si>
  <si>
    <t>90</t>
  </si>
  <si>
    <t>711111001</t>
  </si>
  <si>
    <t>Provedení izolace proti zemní vlhkosti vodorovné za studena nátěrem penetračním</t>
  </si>
  <si>
    <t>-1681115242</t>
  </si>
  <si>
    <t>6,5*3,8</t>
  </si>
  <si>
    <t>91</t>
  </si>
  <si>
    <t>711112001</t>
  </si>
  <si>
    <t>Provedení izolace proti zemní vlhkosti svislé za studena nátěrem penetračním</t>
  </si>
  <si>
    <t>722387663</t>
  </si>
  <si>
    <t>(6,5+3,8)*2*0,5</t>
  </si>
  <si>
    <t>92</t>
  </si>
  <si>
    <t>111631511</t>
  </si>
  <si>
    <t>lak asfaltový penetrační (DEKPRIMER)</t>
  </si>
  <si>
    <t>kg</t>
  </si>
  <si>
    <t>-1357881645</t>
  </si>
  <si>
    <t>24,7*0,0003</t>
  </si>
  <si>
    <t>10,3*0,00035</t>
  </si>
  <si>
    <t>93</t>
  </si>
  <si>
    <t>711141559</t>
  </si>
  <si>
    <t>Provedení izolace proti zemní vlhkosti pásy přitavením vodorovné NAIP</t>
  </si>
  <si>
    <t>-346709411</t>
  </si>
  <si>
    <t>711142559</t>
  </si>
  <si>
    <t>Provedení izolace proti zemní vlhkosti pásy přitavením svislé NAIP</t>
  </si>
  <si>
    <t>-388705078</t>
  </si>
  <si>
    <t>95</t>
  </si>
  <si>
    <t>101015188</t>
  </si>
  <si>
    <t>hydroizolační asfaltový pás GLASTEK 40 SPECIAL MINERAL</t>
  </si>
  <si>
    <t>1461019479</t>
  </si>
  <si>
    <t>24,7*1,15</t>
  </si>
  <si>
    <t>10,3*1,2</t>
  </si>
  <si>
    <t>96</t>
  </si>
  <si>
    <t>71120051A</t>
  </si>
  <si>
    <t xml:space="preserve">Utěsnění prostupů hydroizolací v základových konstrukcích </t>
  </si>
  <si>
    <t>-1046027166</t>
  </si>
  <si>
    <t>97</t>
  </si>
  <si>
    <t>998711101</t>
  </si>
  <si>
    <t>Přesun hmot tonážní pro izolace proti vodě, vlhkosti a plynům v objektech výšky do 6 m</t>
  </si>
  <si>
    <t>-1162307437</t>
  </si>
  <si>
    <t>712</t>
  </si>
  <si>
    <t>Povlakové krytiny</t>
  </si>
  <si>
    <t>98</t>
  </si>
  <si>
    <t>712311101</t>
  </si>
  <si>
    <t>Provedení povlakové krytiny střech do 10° za studena lakem penetračním nebo asfaltovým</t>
  </si>
  <si>
    <t>-1348190533</t>
  </si>
  <si>
    <t>6,5*3,7</t>
  </si>
  <si>
    <t>(6,4+3,4+6,4+0,3*2)*0,6</t>
  </si>
  <si>
    <t>99</t>
  </si>
  <si>
    <t>-1317915823</t>
  </si>
  <si>
    <t>34,13*0,0003</t>
  </si>
  <si>
    <t>100</t>
  </si>
  <si>
    <t>712341659</t>
  </si>
  <si>
    <t>Provedení povlakové krytiny střech do 10° pásy NAIP přitavením bodově</t>
  </si>
  <si>
    <t>-1254138545</t>
  </si>
  <si>
    <t>"parotěsná zábrana" 34,13</t>
  </si>
  <si>
    <t>101</t>
  </si>
  <si>
    <t>-102755475</t>
  </si>
  <si>
    <t>34,13*1,15</t>
  </si>
  <si>
    <t>102</t>
  </si>
  <si>
    <t>71236170A</t>
  </si>
  <si>
    <t>Provedení povlakové krytiny střech do 10° fólií lepenou se svařovanými spoji a mechanicky kotvenou</t>
  </si>
  <si>
    <t>1047454581</t>
  </si>
  <si>
    <t>Poznámka k položce:
Součástí položky je i cena za dodávku kotev, vypracování plánu kotvení a provedení veškerých detailů střechy dle montážního návodu.</t>
  </si>
  <si>
    <t>(6,4+3,4+6,4+0,3*2)*0,3</t>
  </si>
  <si>
    <t>103</t>
  </si>
  <si>
    <t>101510210</t>
  </si>
  <si>
    <t>hydroizolační fólie z PVC k mechanickému kotvení 1,5 mm (DEKPLAN 76)</t>
  </si>
  <si>
    <t>-1399397033</t>
  </si>
  <si>
    <t>29,09*1,15</t>
  </si>
  <si>
    <t>104</t>
  </si>
  <si>
    <t>712391171</t>
  </si>
  <si>
    <t>Provedení povlakové krytiny střech do 10° podkladní textilní vrstvy</t>
  </si>
  <si>
    <t>1116836996</t>
  </si>
  <si>
    <t>105</t>
  </si>
  <si>
    <t>693110731</t>
  </si>
  <si>
    <t>netkaná geotextilie Filtek 300 g/m2</t>
  </si>
  <si>
    <t>-686829873</t>
  </si>
  <si>
    <t>29,09*1,11</t>
  </si>
  <si>
    <t>106</t>
  </si>
  <si>
    <t>998712101</t>
  </si>
  <si>
    <t>Přesun hmot tonážní tonážní pro krytiny povlakové v objektech v do 6 m</t>
  </si>
  <si>
    <t>1203437672</t>
  </si>
  <si>
    <t>713</t>
  </si>
  <si>
    <t>Izolace tepelné</t>
  </si>
  <si>
    <t>107</t>
  </si>
  <si>
    <t>713121111</t>
  </si>
  <si>
    <t>Montáž izolace tepelné podlah volně kladenými rohožemi, pásy, dílci, deskami 1 vrstva</t>
  </si>
  <si>
    <t>-707339126</t>
  </si>
  <si>
    <t>108</t>
  </si>
  <si>
    <t>141520231</t>
  </si>
  <si>
    <t>perimetrická deska DEKPERIMETER SD 150  120 mm  (1250x600 mm)</t>
  </si>
  <si>
    <t>-1937396742</t>
  </si>
  <si>
    <t>17,4*1,02</t>
  </si>
  <si>
    <t>109</t>
  </si>
  <si>
    <t>713131141</t>
  </si>
  <si>
    <t>Montáž izolace tepelné stěn a základů lepením celoplošně rohoží, pásů, dílců, desek</t>
  </si>
  <si>
    <t>587202664</t>
  </si>
  <si>
    <t>(3,8+6,5+3,8)*0,5</t>
  </si>
  <si>
    <t>110</t>
  </si>
  <si>
    <t>713141135</t>
  </si>
  <si>
    <t>Montáž izolace tepelné střech plochých lepené za studena bodově 1 vrstva rohoží, pásů, dílců, desek</t>
  </si>
  <si>
    <t>-1837885712</t>
  </si>
  <si>
    <t>6,4*3,4*2</t>
  </si>
  <si>
    <t>111</t>
  </si>
  <si>
    <t>283723120</t>
  </si>
  <si>
    <t>deska z pěnového polystyrenu EPS 100 S 1000 x 500 x 120 mm</t>
  </si>
  <si>
    <t>412434549</t>
  </si>
  <si>
    <t>Poznámka k položce:
lambda=0,037 [W / m K]</t>
  </si>
  <si>
    <t>6,4*3,4*2*1,02</t>
  </si>
  <si>
    <t>112</t>
  </si>
  <si>
    <t>713141335</t>
  </si>
  <si>
    <t>Montáž izolace tepelné střech plochých lepené za studena bodově, spádová vrstva</t>
  </si>
  <si>
    <t>-1316967987</t>
  </si>
  <si>
    <t>6,4*3,4</t>
  </si>
  <si>
    <t>113</t>
  </si>
  <si>
    <t>283761410</t>
  </si>
  <si>
    <t>klín spádový Standard 1000 x 1000 mm, EPS 100 S</t>
  </si>
  <si>
    <t>-1616142112</t>
  </si>
  <si>
    <t>21,76*0,12*1,02</t>
  </si>
  <si>
    <t>114</t>
  </si>
  <si>
    <t>998713101</t>
  </si>
  <si>
    <t>Přesun hmot tonážní pro izolace tepelné v objektech v do 6 m</t>
  </si>
  <si>
    <t>775568287</t>
  </si>
  <si>
    <t>721</t>
  </si>
  <si>
    <t xml:space="preserve">Zdravotechnika </t>
  </si>
  <si>
    <t>115</t>
  </si>
  <si>
    <t>721000_40</t>
  </si>
  <si>
    <t>Zdravotechnické instalace  /viz. samostatný rozpočet - zadání/</t>
  </si>
  <si>
    <t>-26184593</t>
  </si>
  <si>
    <t>731</t>
  </si>
  <si>
    <t xml:space="preserve">Ústřední vytápění </t>
  </si>
  <si>
    <t>116</t>
  </si>
  <si>
    <t>731000_50</t>
  </si>
  <si>
    <t>Vytápění /viz. samostatný rozpočet - zadání/</t>
  </si>
  <si>
    <t>1812242912</t>
  </si>
  <si>
    <t>741</t>
  </si>
  <si>
    <t>Elektroinstalace - silnoproud</t>
  </si>
  <si>
    <t>117</t>
  </si>
  <si>
    <t>741000_60</t>
  </si>
  <si>
    <t>Silnoproudé rozvody osvětlení a bleskosvod /viz. samostatný rozpočet - zadání/</t>
  </si>
  <si>
    <t>1900079180</t>
  </si>
  <si>
    <t>764</t>
  </si>
  <si>
    <t>Konstrukce klempířské</t>
  </si>
  <si>
    <t>118</t>
  </si>
  <si>
    <t>764242433</t>
  </si>
  <si>
    <t>Oplechování rovné okapové hrany z TiZn předzvětralého plechu rš 250 mm</t>
  </si>
  <si>
    <t>945131818</t>
  </si>
  <si>
    <t>"K3" 3,5</t>
  </si>
  <si>
    <t>119</t>
  </si>
  <si>
    <t>764244405</t>
  </si>
  <si>
    <t>Oplechování horních ploch a nadezdívek bez rohů z TiZn předzvětral plechu kotvené rš 400 mm</t>
  </si>
  <si>
    <t>-66389904</t>
  </si>
  <si>
    <t>"K7" 11,0</t>
  </si>
  <si>
    <t>120</t>
  </si>
  <si>
    <t>764244406</t>
  </si>
  <si>
    <t>Oplechování horních ploch a nadezdívek bez rohů z TiZn předzvětral plechu kotvené rš do 500 mm</t>
  </si>
  <si>
    <t>846389781</t>
  </si>
  <si>
    <t>"K8" 4,5</t>
  </si>
  <si>
    <t>121</t>
  </si>
  <si>
    <t>764246403</t>
  </si>
  <si>
    <t>Oplechování parapetů rovných mechanicky kotvené z TiZn předzvětralého plechu  rš 250 mm</t>
  </si>
  <si>
    <t>152630128</t>
  </si>
  <si>
    <t>"K1" 0,8</t>
  </si>
  <si>
    <t>"K2" 1,3</t>
  </si>
  <si>
    <t>122</t>
  </si>
  <si>
    <t>764541403</t>
  </si>
  <si>
    <t>Žlab podokapní půlkruhový z TiZn předzvětralého plechu rš 250 mm</t>
  </si>
  <si>
    <t>-758185729</t>
  </si>
  <si>
    <t>"K4" 3,4</t>
  </si>
  <si>
    <t>123</t>
  </si>
  <si>
    <t>764541443</t>
  </si>
  <si>
    <t>Kotlík oválný (trychtýřový) pro podokapní žlaby z TiZn předzvětralého plechu 250/80 mm</t>
  </si>
  <si>
    <t>1553641613</t>
  </si>
  <si>
    <t>"K5" 1</t>
  </si>
  <si>
    <t>124</t>
  </si>
  <si>
    <t>764548422</t>
  </si>
  <si>
    <t>Svody kruhové včetně objímek, kolen, odskoků z TiZn předzvětralého plechu průměru 80 mm</t>
  </si>
  <si>
    <t>-1504466431</t>
  </si>
  <si>
    <t>"K6" 3,2</t>
  </si>
  <si>
    <t>125</t>
  </si>
  <si>
    <t>998764101</t>
  </si>
  <si>
    <t>Přesun hmot tonážní pro konstrukce klempířské v objektech v do 6 m</t>
  </si>
  <si>
    <t>-878228404</t>
  </si>
  <si>
    <t>766</t>
  </si>
  <si>
    <t>Konstrukce truhlářské</t>
  </si>
  <si>
    <t>126</t>
  </si>
  <si>
    <t>766622216</t>
  </si>
  <si>
    <t>Montáž plastových oken plochy do 1 m2 otevíravých s rámem do zdiva</t>
  </si>
  <si>
    <t>1776157047</t>
  </si>
  <si>
    <t>"ozn.1" 1</t>
  </si>
  <si>
    <t>127</t>
  </si>
  <si>
    <t>611000201</t>
  </si>
  <si>
    <t xml:space="preserve">ozn.1 - plastové okno 1 kř. O/S rozm.750x750 mm </t>
  </si>
  <si>
    <t>-574484211</t>
  </si>
  <si>
    <t>Poznámka k položce:
Uw celého okna max = 1,2 W/m2K,  TZI = II., neprůzvučnost 30-34 dB, kování celoobvodové, rámy hnědé křídla bílá.</t>
  </si>
  <si>
    <t>128</t>
  </si>
  <si>
    <t>766622131</t>
  </si>
  <si>
    <t>Montáž plastových oken plochy přes 1 m2 otevíravých výšky do 1,5 m s rámem do zdiva</t>
  </si>
  <si>
    <t>-244141237</t>
  </si>
  <si>
    <t>"ozn.2" 1,25*1,25*1</t>
  </si>
  <si>
    <t>129</t>
  </si>
  <si>
    <t>611000202</t>
  </si>
  <si>
    <t xml:space="preserve">ozn.2 - plastové okno 1 kř. O/S rozm.1250x1250 mm </t>
  </si>
  <si>
    <t>1623179486</t>
  </si>
  <si>
    <t>130</t>
  </si>
  <si>
    <t>766660002</t>
  </si>
  <si>
    <t>Montáž dveřních křídel otvíravých 1křídlových š přes 0,8 m do ocelové zárubně</t>
  </si>
  <si>
    <t>-1238073688</t>
  </si>
  <si>
    <t>"11/L" 1</t>
  </si>
  <si>
    <t>131</t>
  </si>
  <si>
    <t>611201001</t>
  </si>
  <si>
    <t>ozn.11/L - dřevěné dveře vnitřní jednokřídlové 900x1970 mm, vodorovné madlo ve výšce 800-900 mm, včetně kování</t>
  </si>
  <si>
    <t>-1292351918</t>
  </si>
  <si>
    <t>132</t>
  </si>
  <si>
    <t>766660021</t>
  </si>
  <si>
    <t>Montáž dveřních křídel otvíravých 1křídlových š do 0,8 m požárních do ocelové zárubně</t>
  </si>
  <si>
    <t>-1596019512</t>
  </si>
  <si>
    <t>"10/L" 1</t>
  </si>
  <si>
    <t>133</t>
  </si>
  <si>
    <t>611201010</t>
  </si>
  <si>
    <t>ozn.10/L - dřevěné dveře vnitřní jednokřídlové 600x1970 mm, EW15-C DP3 + kouřotěsné včetně kování</t>
  </si>
  <si>
    <t>-1203180799</t>
  </si>
  <si>
    <t>134</t>
  </si>
  <si>
    <t>766660022</t>
  </si>
  <si>
    <t>Montáž dveřních křídel otvíravých 1křídlových š přes 0,8 m požárních do ocelové zárubně</t>
  </si>
  <si>
    <t>-2021995281</t>
  </si>
  <si>
    <t>"12/P" 1</t>
  </si>
  <si>
    <t>135</t>
  </si>
  <si>
    <t>611201012</t>
  </si>
  <si>
    <t>ozn.12/P - dřevěné dveře vnitřní jednokřídlové 900x1970 mm, EW15-C DP3 + kouřotěsné včetně kování</t>
  </si>
  <si>
    <t>-190112807</t>
  </si>
  <si>
    <t>136</t>
  </si>
  <si>
    <t>766660451</t>
  </si>
  <si>
    <t>Montáž vchodových dveří 2křídlových bez nadsvětlíku do zdiva</t>
  </si>
  <si>
    <t>-133611175</t>
  </si>
  <si>
    <t>"ozn.3/L" 1</t>
  </si>
  <si>
    <t>137</t>
  </si>
  <si>
    <t>611000203L</t>
  </si>
  <si>
    <t>ozn.3/L - plastové dveře vnější 2 křídlé do otvoru 1800x2205 mm plné kazetové, s panikovou funkcí a rámem (zárubní)</t>
  </si>
  <si>
    <t>-1446498335</t>
  </si>
  <si>
    <t>Poznámka k položce:
Uw celých dveří max = 1,2 W/m2K, barva hnědá.</t>
  </si>
  <si>
    <t>138</t>
  </si>
  <si>
    <t>766629214</t>
  </si>
  <si>
    <t>Příplatek k montáži oken rovné ostění připojovací spára do 15 mm - páska</t>
  </si>
  <si>
    <t>270124143</t>
  </si>
  <si>
    <t>Poznámka k položce:
Připojovací spára vnitřní parotěsná páska + vnější paropropustná páska.</t>
  </si>
  <si>
    <t>(0,75+0,75)*2*1</t>
  </si>
  <si>
    <t>(1,25+1,25)*2*1</t>
  </si>
  <si>
    <t>(2,2+1,8+2,2)*1</t>
  </si>
  <si>
    <t>139</t>
  </si>
  <si>
    <t>766660720</t>
  </si>
  <si>
    <t>Osazení větrací mřížky s vyříznutím otvoru</t>
  </si>
  <si>
    <t>629478881</t>
  </si>
  <si>
    <t>"ozn.4" 1</t>
  </si>
  <si>
    <t>140</t>
  </si>
  <si>
    <t>611201004</t>
  </si>
  <si>
    <t>plastová dveřní mřížka dvojitá 430x91 mm, imitace dřeva</t>
  </si>
  <si>
    <t>-1813408237</t>
  </si>
  <si>
    <t>141</t>
  </si>
  <si>
    <t>766694111</t>
  </si>
  <si>
    <t>Montáž parapetních desek dřevěných nebo plastových šířky do 30 cm délky do 1,0 m</t>
  </si>
  <si>
    <t>1779232433</t>
  </si>
  <si>
    <t>142</t>
  </si>
  <si>
    <t>766694112</t>
  </si>
  <si>
    <t>Montáž parapetních desek dřevěných nebo plastových šířky do 30 cm délky do 1,6 m</t>
  </si>
  <si>
    <t>1665763339</t>
  </si>
  <si>
    <t>143</t>
  </si>
  <si>
    <t>611444010</t>
  </si>
  <si>
    <t>parapet plastový vnitřní šíře 250 mm</t>
  </si>
  <si>
    <t>-1936526411</t>
  </si>
  <si>
    <t>0,75+1,25</t>
  </si>
  <si>
    <t>144</t>
  </si>
  <si>
    <t>611444150</t>
  </si>
  <si>
    <t>koncovka k parapetu plastovému vnitřnímu 1 pár</t>
  </si>
  <si>
    <t>209549188</t>
  </si>
  <si>
    <t>145</t>
  </si>
  <si>
    <t>76682121A</t>
  </si>
  <si>
    <t>Opatrné rozebrání stávajícího obkladu interiéru a zpětná montáž obkladu</t>
  </si>
  <si>
    <t>-513156147</t>
  </si>
  <si>
    <t>Poznámka k položce:
Pro potřeby elektroinstalace.</t>
  </si>
  <si>
    <t>146</t>
  </si>
  <si>
    <t>998766101</t>
  </si>
  <si>
    <t>Přesun hmot tonážní pro konstrukce truhlářské v objektech v do 6 m</t>
  </si>
  <si>
    <t>-2063554406</t>
  </si>
  <si>
    <t>767</t>
  </si>
  <si>
    <t>Konstrukce zámečnické</t>
  </si>
  <si>
    <t>147</t>
  </si>
  <si>
    <t>767641800</t>
  </si>
  <si>
    <t>Demontáž revizních dvířek</t>
  </si>
  <si>
    <t>-1119058695</t>
  </si>
  <si>
    <t>148</t>
  </si>
  <si>
    <t>767646401</t>
  </si>
  <si>
    <t>Montáž revizních dvířek 1křídlových s rámem výšky do 1000 mm</t>
  </si>
  <si>
    <t>-71301971</t>
  </si>
  <si>
    <t>149</t>
  </si>
  <si>
    <t>553435521</t>
  </si>
  <si>
    <t>dvířka revizní pro rozvaděč vel.600x900 mm s požární odolností EW 15 DP1 vč. povrchové úpravy</t>
  </si>
  <si>
    <t>1256272583</t>
  </si>
  <si>
    <t>150</t>
  </si>
  <si>
    <t>998767101</t>
  </si>
  <si>
    <t>Přesun hmot tonážní pro zámečnické konstrukce v objektech v do 6 m</t>
  </si>
  <si>
    <t>-1376830939</t>
  </si>
  <si>
    <t>771</t>
  </si>
  <si>
    <t>Podlahy z dlaždic</t>
  </si>
  <si>
    <t>151</t>
  </si>
  <si>
    <t>771474112</t>
  </si>
  <si>
    <t>Montáž soklíků z dlaždic keramických rovných flexibilní lepidlo v do 90 mm</t>
  </si>
  <si>
    <t>241534188</t>
  </si>
  <si>
    <t>"mobil. sedadla" (3,25+1,5)*2-0,9</t>
  </si>
  <si>
    <t>"chodba" (3,5+1,85)*2-1,8-1,8-0,9-0,9-0,6</t>
  </si>
  <si>
    <t>152</t>
  </si>
  <si>
    <t>597612711</t>
  </si>
  <si>
    <t>sokl keramický - dle typu dlažby</t>
  </si>
  <si>
    <t>1230537336</t>
  </si>
  <si>
    <t>13,3*1,1</t>
  </si>
  <si>
    <t>153</t>
  </si>
  <si>
    <t>771574116</t>
  </si>
  <si>
    <t>Montáž podlah keramických režných hladkých lepených flexibilním lepidlem do 25 ks/m2</t>
  </si>
  <si>
    <t>1210220029</t>
  </si>
  <si>
    <t>154</t>
  </si>
  <si>
    <t>597614335</t>
  </si>
  <si>
    <t>dlaždice keramické 200x200 mm - výběr dle investora</t>
  </si>
  <si>
    <t>-2003341199</t>
  </si>
  <si>
    <t>Poznámka k položce:
Součinitel smyk. tření min.0,5.</t>
  </si>
  <si>
    <t>17,4*1,1</t>
  </si>
  <si>
    <t>155</t>
  </si>
  <si>
    <t>771579196</t>
  </si>
  <si>
    <t>Příplatek k montáž podlah keramických za spárování tmelem dvousložkovým</t>
  </si>
  <si>
    <t>-1624006611</t>
  </si>
  <si>
    <t>156</t>
  </si>
  <si>
    <t>771589191</t>
  </si>
  <si>
    <t>Příplatek k montáž podlah z mozaiky za plochu do 5 m2</t>
  </si>
  <si>
    <t>1836750409</t>
  </si>
  <si>
    <t>4,7+4,1+2,4</t>
  </si>
  <si>
    <t>157</t>
  </si>
  <si>
    <t>771591111</t>
  </si>
  <si>
    <t>Podlahy penetrace podkladu</t>
  </si>
  <si>
    <t>-757529340</t>
  </si>
  <si>
    <t>158</t>
  </si>
  <si>
    <t>771591115</t>
  </si>
  <si>
    <t>Podlahy spárování silikonem</t>
  </si>
  <si>
    <t>1287048948</t>
  </si>
  <si>
    <t>159</t>
  </si>
  <si>
    <t>998771101</t>
  </si>
  <si>
    <t>Přesun hmot tonážní pro podlahy z dlaždic v objektech v do 6 m</t>
  </si>
  <si>
    <t>-911166464</t>
  </si>
  <si>
    <t>781</t>
  </si>
  <si>
    <t>Dokončovací práce - obklady</t>
  </si>
  <si>
    <t>160</t>
  </si>
  <si>
    <t>781474115</t>
  </si>
  <si>
    <t>Montáž obkladů vnitřních keramických hladkých do 25 ks/m2 lepených flexibilním lepidlem</t>
  </si>
  <si>
    <t>333572966</t>
  </si>
  <si>
    <t>"úklid" (2,15+1,2+0,3*2)*2*1,5-0,6*1,5</t>
  </si>
  <si>
    <t>"WC inv." (2,15+1,95)*2*2,05-0,9*2,0+0,04</t>
  </si>
  <si>
    <t>161</t>
  </si>
  <si>
    <t>597610395</t>
  </si>
  <si>
    <t>obklad keramický - výběr dle investora</t>
  </si>
  <si>
    <t>-1863503273</t>
  </si>
  <si>
    <t>26,0*1,1</t>
  </si>
  <si>
    <t>162</t>
  </si>
  <si>
    <t>781479196</t>
  </si>
  <si>
    <t>Příplatek k montáži obkladů vnitřních keramických hladkých za spárování tmelem dvousložkovým</t>
  </si>
  <si>
    <t>-2105846393</t>
  </si>
  <si>
    <t>163</t>
  </si>
  <si>
    <t>781479198</t>
  </si>
  <si>
    <t xml:space="preserve">Příplatek k montáži obkladů vnitřních keramických za ukončovací, rohové a dilatační lišty_x000D_
</t>
  </si>
  <si>
    <t>689537006</t>
  </si>
  <si>
    <t>164</t>
  </si>
  <si>
    <t>781495111</t>
  </si>
  <si>
    <t>Penetrace podkladu vnitřních obkladů</t>
  </si>
  <si>
    <t>-1191980803</t>
  </si>
  <si>
    <t>165</t>
  </si>
  <si>
    <t>781495115</t>
  </si>
  <si>
    <t>Spárování vnitřních obkladů silikonem</t>
  </si>
  <si>
    <t>1889421275</t>
  </si>
  <si>
    <t>166</t>
  </si>
  <si>
    <t>998781101</t>
  </si>
  <si>
    <t>Přesun hmot tonážní pro obklady keramické v objektech v do 6 m</t>
  </si>
  <si>
    <t>959919683</t>
  </si>
  <si>
    <t>784</t>
  </si>
  <si>
    <t>Dokončovací práce - malby a tapety</t>
  </si>
  <si>
    <t>167</t>
  </si>
  <si>
    <t>784181101</t>
  </si>
  <si>
    <t>Základní akrylátová jednonásobná penetrace podkladu v místnostech výšky do 3,80m</t>
  </si>
  <si>
    <t>346419173</t>
  </si>
  <si>
    <t>"stěny" 65,0</t>
  </si>
  <si>
    <t>"stropy" 18,0</t>
  </si>
  <si>
    <t>168</t>
  </si>
  <si>
    <t>784221101</t>
  </si>
  <si>
    <t>Dvojnásobné bílé malby  ze směsí za sucha dobře otěruvzdorných v místnostech do 3,80 m</t>
  </si>
  <si>
    <t>-144692661</t>
  </si>
  <si>
    <t>169</t>
  </si>
  <si>
    <t>784221155</t>
  </si>
  <si>
    <t>Příplatek k cenám 2x maleb za sucha otěruvzdorných za barevnou malbu v odstínu sytém</t>
  </si>
  <si>
    <t>918384245</t>
  </si>
  <si>
    <t>VRN</t>
  </si>
  <si>
    <t>Vedlejší rozpočtové náklady</t>
  </si>
  <si>
    <t>VRN3</t>
  </si>
  <si>
    <t>Zařízení staveniště</t>
  </si>
  <si>
    <t>170</t>
  </si>
  <si>
    <t>030001000</t>
  </si>
  <si>
    <t>1024</t>
  </si>
  <si>
    <t>1493447239</t>
  </si>
  <si>
    <t>Položka vypuštěna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</si>
</sst>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7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8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22" xfId="0" applyNumberFormat="1" applyFont="1" applyBorder="1" applyAlignment="1">
      <alignment vertical="center"/>
    </xf>
    <xf numFmtId="4" fontId="28" fillId="0" borderId="23" xfId="0" applyNumberFormat="1" applyFont="1" applyBorder="1" applyAlignment="1">
      <alignment vertical="center"/>
    </xf>
    <xf numFmtId="166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2" borderId="0" xfId="0" applyFill="1" applyProtection="1"/>
    <xf numFmtId="0" fontId="29" fillId="2" borderId="0" xfId="1" applyFont="1" applyFill="1" applyAlignment="1" applyProtection="1">
      <alignment vertical="center"/>
    </xf>
    <xf numFmtId="0" fontId="38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25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26" xfId="0" applyFont="1" applyFill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5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31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5" xfId="0" applyNumberFormat="1" applyFont="1" applyBorder="1" applyAlignment="1"/>
    <xf numFmtId="166" fontId="32" fillId="0" borderId="16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0" borderId="27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17" xfId="0" applyFont="1" applyBorder="1" applyAlignment="1">
      <alignment vertical="center"/>
    </xf>
    <xf numFmtId="0" fontId="37" fillId="0" borderId="27" xfId="0" applyFont="1" applyBorder="1" applyAlignment="1" applyProtection="1">
      <alignment horizontal="center" vertical="center"/>
      <protection locked="0"/>
    </xf>
    <xf numFmtId="49" fontId="37" fillId="0" borderId="27" xfId="0" applyNumberFormat="1" applyFont="1" applyBorder="1" applyAlignment="1" applyProtection="1">
      <alignment horizontal="left" vertical="center" wrapText="1"/>
      <protection locked="0"/>
    </xf>
    <xf numFmtId="0" fontId="37" fillId="0" borderId="27" xfId="0" applyFont="1" applyBorder="1" applyAlignment="1" applyProtection="1">
      <alignment horizontal="left" vertical="center" wrapText="1"/>
      <protection locked="0"/>
    </xf>
    <xf numFmtId="0" fontId="37" fillId="0" borderId="27" xfId="0" applyFont="1" applyBorder="1" applyAlignment="1" applyProtection="1">
      <alignment horizontal="center" vertical="center" wrapText="1"/>
      <protection locked="0"/>
    </xf>
    <xf numFmtId="167" fontId="37" fillId="0" borderId="27" xfId="0" applyNumberFormat="1" applyFont="1" applyBorder="1" applyAlignment="1" applyProtection="1">
      <alignment vertical="center"/>
      <protection locked="0"/>
    </xf>
    <xf numFmtId="4" fontId="37" fillId="0" borderId="27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7" fillId="0" borderId="27" xfId="0" applyFont="1" applyBorder="1" applyAlignment="1">
      <alignment horizontal="left" vertical="center"/>
    </xf>
    <xf numFmtId="0" fontId="37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9" fillId="2" borderId="0" xfId="1" applyFont="1" applyFill="1" applyAlignment="1" applyProtection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02" t="s">
        <v>8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S4" s="22" t="s">
        <v>14</v>
      </c>
    </row>
    <row r="5" spans="1:74" ht="14.45" customHeight="1">
      <c r="B5" s="26"/>
      <c r="C5" s="27"/>
      <c r="D5" s="31" t="s">
        <v>15</v>
      </c>
      <c r="E5" s="27"/>
      <c r="F5" s="27"/>
      <c r="G5" s="27"/>
      <c r="H5" s="27"/>
      <c r="I5" s="27"/>
      <c r="J5" s="27"/>
      <c r="K5" s="228" t="s">
        <v>16</v>
      </c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7"/>
      <c r="AQ5" s="29"/>
      <c r="BS5" s="22" t="s">
        <v>9</v>
      </c>
    </row>
    <row r="6" spans="1:74" ht="36.950000000000003" customHeight="1">
      <c r="B6" s="26"/>
      <c r="C6" s="27"/>
      <c r="D6" s="33" t="s">
        <v>17</v>
      </c>
      <c r="E6" s="27"/>
      <c r="F6" s="27"/>
      <c r="G6" s="27"/>
      <c r="H6" s="27"/>
      <c r="I6" s="27"/>
      <c r="J6" s="27"/>
      <c r="K6" s="230" t="s">
        <v>18</v>
      </c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7"/>
      <c r="AQ6" s="29"/>
      <c r="BS6" s="22" t="s">
        <v>9</v>
      </c>
    </row>
    <row r="7" spans="1:74" ht="14.45" customHeight="1">
      <c r="B7" s="26"/>
      <c r="C7" s="27"/>
      <c r="D7" s="34" t="s">
        <v>19</v>
      </c>
      <c r="E7" s="27"/>
      <c r="F7" s="27"/>
      <c r="G7" s="27"/>
      <c r="H7" s="27"/>
      <c r="I7" s="27"/>
      <c r="J7" s="27"/>
      <c r="K7" s="32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4" t="s">
        <v>20</v>
      </c>
      <c r="AL7" s="27"/>
      <c r="AM7" s="27"/>
      <c r="AN7" s="32" t="s">
        <v>5</v>
      </c>
      <c r="AO7" s="27"/>
      <c r="AP7" s="27"/>
      <c r="AQ7" s="29"/>
      <c r="BS7" s="22" t="s">
        <v>9</v>
      </c>
    </row>
    <row r="8" spans="1:74" ht="14.45" customHeight="1">
      <c r="B8" s="26"/>
      <c r="C8" s="27"/>
      <c r="D8" s="34" t="s">
        <v>21</v>
      </c>
      <c r="E8" s="27"/>
      <c r="F8" s="27"/>
      <c r="G8" s="27"/>
      <c r="H8" s="27"/>
      <c r="I8" s="27"/>
      <c r="J8" s="27"/>
      <c r="K8" s="32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4" t="s">
        <v>23</v>
      </c>
      <c r="AL8" s="27"/>
      <c r="AM8" s="27"/>
      <c r="AN8" s="32" t="s">
        <v>24</v>
      </c>
      <c r="AO8" s="27"/>
      <c r="AP8" s="27"/>
      <c r="AQ8" s="29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S9" s="22" t="s">
        <v>9</v>
      </c>
    </row>
    <row r="10" spans="1:74" ht="14.45" customHeight="1">
      <c r="B10" s="26"/>
      <c r="C10" s="27"/>
      <c r="D10" s="34" t="s">
        <v>25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4" t="s">
        <v>26</v>
      </c>
      <c r="AL10" s="27"/>
      <c r="AM10" s="27"/>
      <c r="AN10" s="32" t="s">
        <v>5</v>
      </c>
      <c r="AO10" s="27"/>
      <c r="AP10" s="27"/>
      <c r="AQ10" s="29"/>
      <c r="BS10" s="22" t="s">
        <v>9</v>
      </c>
    </row>
    <row r="11" spans="1:74" ht="18.399999999999999" customHeight="1">
      <c r="B11" s="26"/>
      <c r="C11" s="27"/>
      <c r="D11" s="27"/>
      <c r="E11" s="32" t="s">
        <v>27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4" t="s">
        <v>28</v>
      </c>
      <c r="AL11" s="27"/>
      <c r="AM11" s="27"/>
      <c r="AN11" s="32" t="s">
        <v>5</v>
      </c>
      <c r="AO11" s="27"/>
      <c r="AP11" s="27"/>
      <c r="AQ11" s="29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S12" s="22" t="s">
        <v>9</v>
      </c>
    </row>
    <row r="13" spans="1:74" ht="14.45" customHeight="1">
      <c r="B13" s="26"/>
      <c r="C13" s="27"/>
      <c r="D13" s="34" t="s">
        <v>29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4" t="s">
        <v>26</v>
      </c>
      <c r="AL13" s="27"/>
      <c r="AM13" s="27"/>
      <c r="AN13" s="32" t="s">
        <v>5</v>
      </c>
      <c r="AO13" s="27"/>
      <c r="AP13" s="27"/>
      <c r="AQ13" s="29"/>
      <c r="BS13" s="22" t="s">
        <v>9</v>
      </c>
    </row>
    <row r="14" spans="1:74" ht="15">
      <c r="B14" s="26"/>
      <c r="C14" s="27"/>
      <c r="D14" s="27"/>
      <c r="E14" s="32" t="s">
        <v>30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4" t="s">
        <v>28</v>
      </c>
      <c r="AL14" s="27"/>
      <c r="AM14" s="27"/>
      <c r="AN14" s="32" t="s">
        <v>5</v>
      </c>
      <c r="AO14" s="27"/>
      <c r="AP14" s="27"/>
      <c r="AQ14" s="29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S15" s="22" t="s">
        <v>6</v>
      </c>
    </row>
    <row r="16" spans="1:74" ht="14.45" customHeight="1">
      <c r="B16" s="26"/>
      <c r="C16" s="27"/>
      <c r="D16" s="34" t="s">
        <v>31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4" t="s">
        <v>26</v>
      </c>
      <c r="AL16" s="27"/>
      <c r="AM16" s="27"/>
      <c r="AN16" s="32" t="s">
        <v>5</v>
      </c>
      <c r="AO16" s="27"/>
      <c r="AP16" s="27"/>
      <c r="AQ16" s="29"/>
      <c r="BS16" s="22" t="s">
        <v>6</v>
      </c>
    </row>
    <row r="17" spans="2:71" ht="18.399999999999999" customHeight="1">
      <c r="B17" s="26"/>
      <c r="C17" s="27"/>
      <c r="D17" s="27"/>
      <c r="E17" s="32" t="s">
        <v>32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4" t="s">
        <v>28</v>
      </c>
      <c r="AL17" s="27"/>
      <c r="AM17" s="27"/>
      <c r="AN17" s="32" t="s">
        <v>5</v>
      </c>
      <c r="AO17" s="27"/>
      <c r="AP17" s="27"/>
      <c r="AQ17" s="29"/>
      <c r="BS17" s="22" t="s">
        <v>33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S18" s="22" t="s">
        <v>9</v>
      </c>
    </row>
    <row r="19" spans="2:71" ht="14.45" customHeight="1">
      <c r="B19" s="26"/>
      <c r="C19" s="27"/>
      <c r="D19" s="34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S19" s="22" t="s">
        <v>9</v>
      </c>
    </row>
    <row r="20" spans="2:71" ht="34.5" customHeight="1">
      <c r="B20" s="26"/>
      <c r="C20" s="27"/>
      <c r="D20" s="27"/>
      <c r="E20" s="231" t="s">
        <v>35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31"/>
      <c r="Z20" s="231"/>
      <c r="AA20" s="231"/>
      <c r="AB20" s="231"/>
      <c r="AC20" s="231"/>
      <c r="AD20" s="231"/>
      <c r="AE20" s="231"/>
      <c r="AF20" s="231"/>
      <c r="AG20" s="231"/>
      <c r="AH20" s="231"/>
      <c r="AI20" s="231"/>
      <c r="AJ20" s="231"/>
      <c r="AK20" s="231"/>
      <c r="AL20" s="231"/>
      <c r="AM20" s="231"/>
      <c r="AN20" s="231"/>
      <c r="AO20" s="27"/>
      <c r="AP20" s="27"/>
      <c r="AQ20" s="29"/>
      <c r="BS20" s="22" t="s">
        <v>33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</row>
    <row r="22" spans="2:71" ht="6.95" customHeight="1">
      <c r="B22" s="26"/>
      <c r="C22" s="27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7"/>
      <c r="AQ22" s="29"/>
    </row>
    <row r="23" spans="2:71" s="1" customFormat="1" ht="25.9" customHeight="1">
      <c r="B23" s="36"/>
      <c r="C23" s="37"/>
      <c r="D23" s="38" t="s">
        <v>36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32">
        <f>ROUND(AG51,2)</f>
        <v>0</v>
      </c>
      <c r="AL23" s="233"/>
      <c r="AM23" s="233"/>
      <c r="AN23" s="233"/>
      <c r="AO23" s="233"/>
      <c r="AP23" s="37"/>
      <c r="AQ23" s="40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</row>
    <row r="25" spans="2:71" s="1" customForma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34" t="s">
        <v>37</v>
      </c>
      <c r="M25" s="234"/>
      <c r="N25" s="234"/>
      <c r="O25" s="234"/>
      <c r="P25" s="37"/>
      <c r="Q25" s="37"/>
      <c r="R25" s="37"/>
      <c r="S25" s="37"/>
      <c r="T25" s="37"/>
      <c r="U25" s="37"/>
      <c r="V25" s="37"/>
      <c r="W25" s="234" t="s">
        <v>38</v>
      </c>
      <c r="X25" s="234"/>
      <c r="Y25" s="234"/>
      <c r="Z25" s="234"/>
      <c r="AA25" s="234"/>
      <c r="AB25" s="234"/>
      <c r="AC25" s="234"/>
      <c r="AD25" s="234"/>
      <c r="AE25" s="234"/>
      <c r="AF25" s="37"/>
      <c r="AG25" s="37"/>
      <c r="AH25" s="37"/>
      <c r="AI25" s="37"/>
      <c r="AJ25" s="37"/>
      <c r="AK25" s="234" t="s">
        <v>39</v>
      </c>
      <c r="AL25" s="234"/>
      <c r="AM25" s="234"/>
      <c r="AN25" s="234"/>
      <c r="AO25" s="234"/>
      <c r="AP25" s="37"/>
      <c r="AQ25" s="40"/>
    </row>
    <row r="26" spans="2:71" s="2" customFormat="1" ht="14.45" customHeight="1">
      <c r="B26" s="42"/>
      <c r="C26" s="43"/>
      <c r="D26" s="44" t="s">
        <v>40</v>
      </c>
      <c r="E26" s="43"/>
      <c r="F26" s="44" t="s">
        <v>41</v>
      </c>
      <c r="G26" s="43"/>
      <c r="H26" s="43"/>
      <c r="I26" s="43"/>
      <c r="J26" s="43"/>
      <c r="K26" s="43"/>
      <c r="L26" s="221">
        <v>0.21</v>
      </c>
      <c r="M26" s="222"/>
      <c r="N26" s="222"/>
      <c r="O26" s="222"/>
      <c r="P26" s="43"/>
      <c r="Q26" s="43"/>
      <c r="R26" s="43"/>
      <c r="S26" s="43"/>
      <c r="T26" s="43"/>
      <c r="U26" s="43"/>
      <c r="V26" s="43"/>
      <c r="W26" s="223">
        <f>ROUND(AZ51,2)</f>
        <v>0</v>
      </c>
      <c r="X26" s="222"/>
      <c r="Y26" s="222"/>
      <c r="Z26" s="222"/>
      <c r="AA26" s="222"/>
      <c r="AB26" s="222"/>
      <c r="AC26" s="222"/>
      <c r="AD26" s="222"/>
      <c r="AE26" s="222"/>
      <c r="AF26" s="43"/>
      <c r="AG26" s="43"/>
      <c r="AH26" s="43"/>
      <c r="AI26" s="43"/>
      <c r="AJ26" s="43"/>
      <c r="AK26" s="223">
        <f>ROUND(AV51,2)</f>
        <v>0</v>
      </c>
      <c r="AL26" s="222"/>
      <c r="AM26" s="222"/>
      <c r="AN26" s="222"/>
      <c r="AO26" s="222"/>
      <c r="AP26" s="43"/>
      <c r="AQ26" s="45"/>
    </row>
    <row r="27" spans="2:71" s="2" customFormat="1" ht="14.45" customHeight="1">
      <c r="B27" s="42"/>
      <c r="C27" s="43"/>
      <c r="D27" s="43"/>
      <c r="E27" s="43"/>
      <c r="F27" s="44" t="s">
        <v>42</v>
      </c>
      <c r="G27" s="43"/>
      <c r="H27" s="43"/>
      <c r="I27" s="43"/>
      <c r="J27" s="43"/>
      <c r="K27" s="43"/>
      <c r="L27" s="221">
        <v>0.15</v>
      </c>
      <c r="M27" s="222"/>
      <c r="N27" s="222"/>
      <c r="O27" s="222"/>
      <c r="P27" s="43"/>
      <c r="Q27" s="43"/>
      <c r="R27" s="43"/>
      <c r="S27" s="43"/>
      <c r="T27" s="43"/>
      <c r="U27" s="43"/>
      <c r="V27" s="43"/>
      <c r="W27" s="223">
        <f>ROUND(BA51,2)</f>
        <v>0</v>
      </c>
      <c r="X27" s="222"/>
      <c r="Y27" s="222"/>
      <c r="Z27" s="222"/>
      <c r="AA27" s="222"/>
      <c r="AB27" s="222"/>
      <c r="AC27" s="222"/>
      <c r="AD27" s="222"/>
      <c r="AE27" s="222"/>
      <c r="AF27" s="43"/>
      <c r="AG27" s="43"/>
      <c r="AH27" s="43"/>
      <c r="AI27" s="43"/>
      <c r="AJ27" s="43"/>
      <c r="AK27" s="223">
        <f>ROUND(AW51,2)</f>
        <v>0</v>
      </c>
      <c r="AL27" s="222"/>
      <c r="AM27" s="222"/>
      <c r="AN27" s="222"/>
      <c r="AO27" s="222"/>
      <c r="AP27" s="43"/>
      <c r="AQ27" s="45"/>
    </row>
    <row r="28" spans="2:71" s="2" customFormat="1" ht="14.45" hidden="1" customHeight="1">
      <c r="B28" s="42"/>
      <c r="C28" s="43"/>
      <c r="D28" s="43"/>
      <c r="E28" s="43"/>
      <c r="F28" s="44" t="s">
        <v>43</v>
      </c>
      <c r="G28" s="43"/>
      <c r="H28" s="43"/>
      <c r="I28" s="43"/>
      <c r="J28" s="43"/>
      <c r="K28" s="43"/>
      <c r="L28" s="221">
        <v>0.21</v>
      </c>
      <c r="M28" s="222"/>
      <c r="N28" s="222"/>
      <c r="O28" s="222"/>
      <c r="P28" s="43"/>
      <c r="Q28" s="43"/>
      <c r="R28" s="43"/>
      <c r="S28" s="43"/>
      <c r="T28" s="43"/>
      <c r="U28" s="43"/>
      <c r="V28" s="43"/>
      <c r="W28" s="223">
        <f>ROUND(BB51,2)</f>
        <v>0</v>
      </c>
      <c r="X28" s="222"/>
      <c r="Y28" s="222"/>
      <c r="Z28" s="222"/>
      <c r="AA28" s="222"/>
      <c r="AB28" s="222"/>
      <c r="AC28" s="222"/>
      <c r="AD28" s="222"/>
      <c r="AE28" s="222"/>
      <c r="AF28" s="43"/>
      <c r="AG28" s="43"/>
      <c r="AH28" s="43"/>
      <c r="AI28" s="43"/>
      <c r="AJ28" s="43"/>
      <c r="AK28" s="223">
        <v>0</v>
      </c>
      <c r="AL28" s="222"/>
      <c r="AM28" s="222"/>
      <c r="AN28" s="222"/>
      <c r="AO28" s="222"/>
      <c r="AP28" s="43"/>
      <c r="AQ28" s="45"/>
    </row>
    <row r="29" spans="2:71" s="2" customFormat="1" ht="14.45" hidden="1" customHeight="1">
      <c r="B29" s="42"/>
      <c r="C29" s="43"/>
      <c r="D29" s="43"/>
      <c r="E29" s="43"/>
      <c r="F29" s="44" t="s">
        <v>44</v>
      </c>
      <c r="G29" s="43"/>
      <c r="H29" s="43"/>
      <c r="I29" s="43"/>
      <c r="J29" s="43"/>
      <c r="K29" s="43"/>
      <c r="L29" s="221">
        <v>0.15</v>
      </c>
      <c r="M29" s="222"/>
      <c r="N29" s="222"/>
      <c r="O29" s="222"/>
      <c r="P29" s="43"/>
      <c r="Q29" s="43"/>
      <c r="R29" s="43"/>
      <c r="S29" s="43"/>
      <c r="T29" s="43"/>
      <c r="U29" s="43"/>
      <c r="V29" s="43"/>
      <c r="W29" s="223">
        <f>ROUND(BC51,2)</f>
        <v>0</v>
      </c>
      <c r="X29" s="222"/>
      <c r="Y29" s="222"/>
      <c r="Z29" s="222"/>
      <c r="AA29" s="222"/>
      <c r="AB29" s="222"/>
      <c r="AC29" s="222"/>
      <c r="AD29" s="222"/>
      <c r="AE29" s="222"/>
      <c r="AF29" s="43"/>
      <c r="AG29" s="43"/>
      <c r="AH29" s="43"/>
      <c r="AI29" s="43"/>
      <c r="AJ29" s="43"/>
      <c r="AK29" s="223">
        <v>0</v>
      </c>
      <c r="AL29" s="222"/>
      <c r="AM29" s="222"/>
      <c r="AN29" s="222"/>
      <c r="AO29" s="222"/>
      <c r="AP29" s="43"/>
      <c r="AQ29" s="45"/>
    </row>
    <row r="30" spans="2:71" s="2" customFormat="1" ht="14.45" hidden="1" customHeight="1">
      <c r="B30" s="42"/>
      <c r="C30" s="43"/>
      <c r="D30" s="43"/>
      <c r="E30" s="43"/>
      <c r="F30" s="44" t="s">
        <v>45</v>
      </c>
      <c r="G30" s="43"/>
      <c r="H30" s="43"/>
      <c r="I30" s="43"/>
      <c r="J30" s="43"/>
      <c r="K30" s="43"/>
      <c r="L30" s="221">
        <v>0</v>
      </c>
      <c r="M30" s="222"/>
      <c r="N30" s="222"/>
      <c r="O30" s="222"/>
      <c r="P30" s="43"/>
      <c r="Q30" s="43"/>
      <c r="R30" s="43"/>
      <c r="S30" s="43"/>
      <c r="T30" s="43"/>
      <c r="U30" s="43"/>
      <c r="V30" s="43"/>
      <c r="W30" s="223">
        <f>ROUND(BD51,2)</f>
        <v>0</v>
      </c>
      <c r="X30" s="222"/>
      <c r="Y30" s="222"/>
      <c r="Z30" s="222"/>
      <c r="AA30" s="222"/>
      <c r="AB30" s="222"/>
      <c r="AC30" s="222"/>
      <c r="AD30" s="222"/>
      <c r="AE30" s="222"/>
      <c r="AF30" s="43"/>
      <c r="AG30" s="43"/>
      <c r="AH30" s="43"/>
      <c r="AI30" s="43"/>
      <c r="AJ30" s="43"/>
      <c r="AK30" s="223">
        <v>0</v>
      </c>
      <c r="AL30" s="222"/>
      <c r="AM30" s="222"/>
      <c r="AN30" s="222"/>
      <c r="AO30" s="222"/>
      <c r="AP30" s="43"/>
      <c r="AQ30" s="45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</row>
    <row r="32" spans="2:71" s="1" customFormat="1" ht="25.9" customHeight="1">
      <c r="B32" s="36"/>
      <c r="C32" s="46"/>
      <c r="D32" s="47" t="s">
        <v>46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47</v>
      </c>
      <c r="U32" s="48"/>
      <c r="V32" s="48"/>
      <c r="W32" s="48"/>
      <c r="X32" s="224" t="s">
        <v>48</v>
      </c>
      <c r="Y32" s="225"/>
      <c r="Z32" s="225"/>
      <c r="AA32" s="225"/>
      <c r="AB32" s="225"/>
      <c r="AC32" s="48"/>
      <c r="AD32" s="48"/>
      <c r="AE32" s="48"/>
      <c r="AF32" s="48"/>
      <c r="AG32" s="48"/>
      <c r="AH32" s="48"/>
      <c r="AI32" s="48"/>
      <c r="AJ32" s="48"/>
      <c r="AK32" s="226">
        <f>SUM(AK23:AK30)</f>
        <v>0</v>
      </c>
      <c r="AL32" s="225"/>
      <c r="AM32" s="225"/>
      <c r="AN32" s="225"/>
      <c r="AO32" s="227"/>
      <c r="AP32" s="46"/>
      <c r="AQ32" s="50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>
      <c r="B39" s="36"/>
      <c r="C39" s="56" t="s">
        <v>49</v>
      </c>
      <c r="AR39" s="36"/>
    </row>
    <row r="40" spans="2:56" s="1" customFormat="1" ht="6.95" customHeight="1">
      <c r="B40" s="36"/>
      <c r="AR40" s="36"/>
    </row>
    <row r="41" spans="2:56" s="3" customFormat="1" ht="14.45" customHeight="1">
      <c r="B41" s="57"/>
      <c r="C41" s="58" t="s">
        <v>15</v>
      </c>
      <c r="L41" s="3" t="str">
        <f>K5</f>
        <v>17-028</v>
      </c>
      <c r="AR41" s="57"/>
    </row>
    <row r="42" spans="2:56" s="4" customFormat="1" ht="36.950000000000003" customHeight="1">
      <c r="B42" s="59"/>
      <c r="C42" s="60" t="s">
        <v>17</v>
      </c>
      <c r="L42" s="209" t="str">
        <f>K6</f>
        <v>Kino Přelouč, Pardubická č.p. 687, st.628</v>
      </c>
      <c r="M42" s="210"/>
      <c r="N42" s="210"/>
      <c r="O42" s="210"/>
      <c r="P42" s="210"/>
      <c r="Q42" s="210"/>
      <c r="R42" s="210"/>
      <c r="S42" s="210"/>
      <c r="T42" s="210"/>
      <c r="U42" s="210"/>
      <c r="V42" s="210"/>
      <c r="W42" s="210"/>
      <c r="X42" s="210"/>
      <c r="Y42" s="210"/>
      <c r="Z42" s="210"/>
      <c r="AA42" s="210"/>
      <c r="AB42" s="210"/>
      <c r="AC42" s="210"/>
      <c r="AD42" s="210"/>
      <c r="AE42" s="210"/>
      <c r="AF42" s="210"/>
      <c r="AG42" s="210"/>
      <c r="AH42" s="210"/>
      <c r="AI42" s="210"/>
      <c r="AJ42" s="210"/>
      <c r="AK42" s="210"/>
      <c r="AL42" s="210"/>
      <c r="AM42" s="210"/>
      <c r="AN42" s="210"/>
      <c r="AO42" s="210"/>
      <c r="AR42" s="59"/>
    </row>
    <row r="43" spans="2:56" s="1" customFormat="1" ht="6.95" customHeight="1">
      <c r="B43" s="36"/>
      <c r="AR43" s="36"/>
    </row>
    <row r="44" spans="2:56" s="1" customFormat="1" ht="15">
      <c r="B44" s="36"/>
      <c r="C44" s="58" t="s">
        <v>21</v>
      </c>
      <c r="L44" s="61" t="str">
        <f>IF(K8="","",K8)</f>
        <v>Přelouč</v>
      </c>
      <c r="AI44" s="58" t="s">
        <v>23</v>
      </c>
      <c r="AM44" s="211" t="str">
        <f>IF(AN8= "","",AN8)</f>
        <v>27.4.2017</v>
      </c>
      <c r="AN44" s="211"/>
      <c r="AR44" s="36"/>
    </row>
    <row r="45" spans="2:56" s="1" customFormat="1" ht="6.95" customHeight="1">
      <c r="B45" s="36"/>
      <c r="AR45" s="36"/>
    </row>
    <row r="46" spans="2:56" s="1" customFormat="1" ht="15">
      <c r="B46" s="36"/>
      <c r="C46" s="58" t="s">
        <v>25</v>
      </c>
      <c r="L46" s="3" t="str">
        <f>IF(E11= "","",E11)</f>
        <v>Město Přelouč</v>
      </c>
      <c r="AI46" s="58" t="s">
        <v>31</v>
      </c>
      <c r="AM46" s="212" t="str">
        <f>IF(E17="","",E17)</f>
        <v>Ing. Vítězslav Vomočil Pardubice</v>
      </c>
      <c r="AN46" s="212"/>
      <c r="AO46" s="212"/>
      <c r="AP46" s="212"/>
      <c r="AR46" s="36"/>
      <c r="AS46" s="213" t="s">
        <v>50</v>
      </c>
      <c r="AT46" s="214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>
      <c r="B47" s="36"/>
      <c r="C47" s="58" t="s">
        <v>29</v>
      </c>
      <c r="L47" s="3" t="str">
        <f>IF(E14="","",E14)</f>
        <v xml:space="preserve"> </v>
      </c>
      <c r="AR47" s="36"/>
      <c r="AS47" s="215"/>
      <c r="AT47" s="216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>
      <c r="B48" s="36"/>
      <c r="AR48" s="36"/>
      <c r="AS48" s="215"/>
      <c r="AT48" s="216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>
      <c r="B49" s="36"/>
      <c r="C49" s="217" t="s">
        <v>51</v>
      </c>
      <c r="D49" s="218"/>
      <c r="E49" s="218"/>
      <c r="F49" s="218"/>
      <c r="G49" s="218"/>
      <c r="H49" s="66"/>
      <c r="I49" s="219" t="s">
        <v>52</v>
      </c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20" t="s">
        <v>53</v>
      </c>
      <c r="AH49" s="218"/>
      <c r="AI49" s="218"/>
      <c r="AJ49" s="218"/>
      <c r="AK49" s="218"/>
      <c r="AL49" s="218"/>
      <c r="AM49" s="218"/>
      <c r="AN49" s="219" t="s">
        <v>54</v>
      </c>
      <c r="AO49" s="218"/>
      <c r="AP49" s="218"/>
      <c r="AQ49" s="67" t="s">
        <v>55</v>
      </c>
      <c r="AR49" s="36"/>
      <c r="AS49" s="68" t="s">
        <v>56</v>
      </c>
      <c r="AT49" s="69" t="s">
        <v>57</v>
      </c>
      <c r="AU49" s="69" t="s">
        <v>58</v>
      </c>
      <c r="AV49" s="69" t="s">
        <v>59</v>
      </c>
      <c r="AW49" s="69" t="s">
        <v>60</v>
      </c>
      <c r="AX49" s="69" t="s">
        <v>61</v>
      </c>
      <c r="AY49" s="69" t="s">
        <v>62</v>
      </c>
      <c r="AZ49" s="69" t="s">
        <v>63</v>
      </c>
      <c r="BA49" s="69" t="s">
        <v>64</v>
      </c>
      <c r="BB49" s="69" t="s">
        <v>65</v>
      </c>
      <c r="BC49" s="69" t="s">
        <v>66</v>
      </c>
      <c r="BD49" s="70" t="s">
        <v>67</v>
      </c>
    </row>
    <row r="50" spans="1:91" s="1" customFormat="1" ht="10.9" customHeight="1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>
      <c r="B51" s="59"/>
      <c r="C51" s="72" t="s">
        <v>68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07">
        <f>ROUND(AG52,2)</f>
        <v>0</v>
      </c>
      <c r="AH51" s="207"/>
      <c r="AI51" s="207"/>
      <c r="AJ51" s="207"/>
      <c r="AK51" s="207"/>
      <c r="AL51" s="207"/>
      <c r="AM51" s="207"/>
      <c r="AN51" s="208">
        <f>SUM(AG51,AT51)</f>
        <v>0</v>
      </c>
      <c r="AO51" s="208"/>
      <c r="AP51" s="208"/>
      <c r="AQ51" s="74" t="s">
        <v>5</v>
      </c>
      <c r="AR51" s="59"/>
      <c r="AS51" s="75">
        <f>ROUND(AS52,2)</f>
        <v>0</v>
      </c>
      <c r="AT51" s="76">
        <f>ROUND(SUM(AV51:AW51),2)</f>
        <v>0</v>
      </c>
      <c r="AU51" s="77">
        <f>ROUND(AU52,5)</f>
        <v>535.60708999999997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ROUND(AZ52,2)</f>
        <v>0</v>
      </c>
      <c r="BA51" s="76">
        <f>ROUND(BA52,2)</f>
        <v>0</v>
      </c>
      <c r="BB51" s="76">
        <f>ROUND(BB52,2)</f>
        <v>0</v>
      </c>
      <c r="BC51" s="76">
        <f>ROUND(BC52,2)</f>
        <v>0</v>
      </c>
      <c r="BD51" s="78">
        <f>ROUND(BD52,2)</f>
        <v>0</v>
      </c>
      <c r="BS51" s="60" t="s">
        <v>69</v>
      </c>
      <c r="BT51" s="60" t="s">
        <v>70</v>
      </c>
      <c r="BU51" s="79" t="s">
        <v>71</v>
      </c>
      <c r="BV51" s="60" t="s">
        <v>72</v>
      </c>
      <c r="BW51" s="60" t="s">
        <v>7</v>
      </c>
      <c r="BX51" s="60" t="s">
        <v>73</v>
      </c>
      <c r="CL51" s="60" t="s">
        <v>5</v>
      </c>
    </row>
    <row r="52" spans="1:91" s="5" customFormat="1" ht="22.5" customHeight="1">
      <c r="A52" s="80" t="s">
        <v>74</v>
      </c>
      <c r="B52" s="81"/>
      <c r="C52" s="82"/>
      <c r="D52" s="206" t="s">
        <v>75</v>
      </c>
      <c r="E52" s="206"/>
      <c r="F52" s="206"/>
      <c r="G52" s="206"/>
      <c r="H52" s="206"/>
      <c r="I52" s="83"/>
      <c r="J52" s="206" t="s">
        <v>76</v>
      </c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4">
        <f>'01 - Přístavba sociálního...'!J27</f>
        <v>0</v>
      </c>
      <c r="AH52" s="205"/>
      <c r="AI52" s="205"/>
      <c r="AJ52" s="205"/>
      <c r="AK52" s="205"/>
      <c r="AL52" s="205"/>
      <c r="AM52" s="205"/>
      <c r="AN52" s="204">
        <f>SUM(AG52,AT52)</f>
        <v>0</v>
      </c>
      <c r="AO52" s="205"/>
      <c r="AP52" s="205"/>
      <c r="AQ52" s="84" t="s">
        <v>77</v>
      </c>
      <c r="AR52" s="81"/>
      <c r="AS52" s="85">
        <v>0</v>
      </c>
      <c r="AT52" s="86">
        <f>ROUND(SUM(AV52:AW52),2)</f>
        <v>0</v>
      </c>
      <c r="AU52" s="87">
        <f>'01 - Přístavba sociálního...'!P104</f>
        <v>535.60708799999998</v>
      </c>
      <c r="AV52" s="86">
        <f>'01 - Přístavba sociálního...'!J30</f>
        <v>0</v>
      </c>
      <c r="AW52" s="86">
        <f>'01 - Přístavba sociálního...'!J31</f>
        <v>0</v>
      </c>
      <c r="AX52" s="86">
        <f>'01 - Přístavba sociálního...'!J32</f>
        <v>0</v>
      </c>
      <c r="AY52" s="86">
        <f>'01 - Přístavba sociálního...'!J33</f>
        <v>0</v>
      </c>
      <c r="AZ52" s="86">
        <f>'01 - Přístavba sociálního...'!F30</f>
        <v>0</v>
      </c>
      <c r="BA52" s="86">
        <f>'01 - Přístavba sociálního...'!F31</f>
        <v>0</v>
      </c>
      <c r="BB52" s="86">
        <f>'01 - Přístavba sociálního...'!F32</f>
        <v>0</v>
      </c>
      <c r="BC52" s="86">
        <f>'01 - Přístavba sociálního...'!F33</f>
        <v>0</v>
      </c>
      <c r="BD52" s="88">
        <f>'01 - Přístavba sociálního...'!F34</f>
        <v>0</v>
      </c>
      <c r="BT52" s="89" t="s">
        <v>78</v>
      </c>
      <c r="BV52" s="89" t="s">
        <v>72</v>
      </c>
      <c r="BW52" s="89" t="s">
        <v>79</v>
      </c>
      <c r="BX52" s="89" t="s">
        <v>7</v>
      </c>
      <c r="CL52" s="89" t="s">
        <v>5</v>
      </c>
      <c r="CM52" s="89" t="s">
        <v>80</v>
      </c>
    </row>
    <row r="53" spans="1:91" s="1" customFormat="1" ht="30" customHeight="1">
      <c r="B53" s="36"/>
      <c r="AR53" s="36"/>
    </row>
    <row r="54" spans="1:91" s="1" customFormat="1" ht="6.95" customHeight="1"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36"/>
    </row>
  </sheetData>
  <mergeCells count="39">
    <mergeCell ref="K5:AO5"/>
    <mergeCell ref="K6:AO6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01 - Přístavba sociálního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76"/>
  <sheetViews>
    <sheetView showGridLines="0" tabSelected="1" workbookViewId="0">
      <pane ySplit="1" topLeftCell="A276" activePane="bottomLeft" state="frozen"/>
      <selection pane="bottomLeft" activeCell="V291" sqref="V29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0"/>
      <c r="B1" s="15"/>
      <c r="C1" s="15"/>
      <c r="D1" s="16" t="s">
        <v>1</v>
      </c>
      <c r="E1" s="15"/>
      <c r="F1" s="91" t="s">
        <v>81</v>
      </c>
      <c r="G1" s="238" t="s">
        <v>82</v>
      </c>
      <c r="H1" s="238"/>
      <c r="I1" s="15"/>
      <c r="J1" s="91" t="s">
        <v>83</v>
      </c>
      <c r="K1" s="16" t="s">
        <v>84</v>
      </c>
      <c r="L1" s="91" t="s">
        <v>85</v>
      </c>
      <c r="M1" s="91"/>
      <c r="N1" s="91"/>
      <c r="O1" s="91"/>
      <c r="P1" s="91"/>
      <c r="Q1" s="91"/>
      <c r="R1" s="91"/>
      <c r="S1" s="91"/>
      <c r="T1" s="91"/>
      <c r="U1" s="92"/>
      <c r="V1" s="92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02" t="s">
        <v>8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22" t="s">
        <v>79</v>
      </c>
    </row>
    <row r="3" spans="1:70" ht="6.95" customHeight="1">
      <c r="B3" s="23"/>
      <c r="C3" s="24"/>
      <c r="D3" s="24"/>
      <c r="E3" s="24"/>
      <c r="F3" s="24"/>
      <c r="G3" s="24"/>
      <c r="H3" s="24"/>
      <c r="I3" s="24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86</v>
      </c>
      <c r="E4" s="27"/>
      <c r="F4" s="27"/>
      <c r="G4" s="27"/>
      <c r="H4" s="27"/>
      <c r="I4" s="27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27"/>
      <c r="J5" s="27"/>
      <c r="K5" s="29"/>
    </row>
    <row r="6" spans="1:70" ht="15">
      <c r="B6" s="26"/>
      <c r="C6" s="27"/>
      <c r="D6" s="34" t="s">
        <v>17</v>
      </c>
      <c r="E6" s="27"/>
      <c r="F6" s="27"/>
      <c r="G6" s="27"/>
      <c r="H6" s="27"/>
      <c r="I6" s="27"/>
      <c r="J6" s="27"/>
      <c r="K6" s="29"/>
    </row>
    <row r="7" spans="1:70" ht="22.5" customHeight="1">
      <c r="B7" s="26"/>
      <c r="C7" s="27"/>
      <c r="D7" s="27"/>
      <c r="E7" s="239" t="str">
        <f>'Rekapitulace stavby'!K6</f>
        <v>Kino Přelouč, Pardubická č.p. 687, st.628</v>
      </c>
      <c r="F7" s="240"/>
      <c r="G7" s="240"/>
      <c r="H7" s="240"/>
      <c r="I7" s="27"/>
      <c r="J7" s="27"/>
      <c r="K7" s="29"/>
    </row>
    <row r="8" spans="1:70" s="1" customFormat="1" ht="15">
      <c r="B8" s="36"/>
      <c r="C8" s="37"/>
      <c r="D8" s="34" t="s">
        <v>87</v>
      </c>
      <c r="E8" s="37"/>
      <c r="F8" s="37"/>
      <c r="G8" s="37"/>
      <c r="H8" s="37"/>
      <c r="I8" s="37"/>
      <c r="J8" s="37"/>
      <c r="K8" s="40"/>
    </row>
    <row r="9" spans="1:70" s="1" customFormat="1" ht="36.950000000000003" customHeight="1">
      <c r="B9" s="36"/>
      <c r="C9" s="37"/>
      <c r="D9" s="37"/>
      <c r="E9" s="241" t="s">
        <v>88</v>
      </c>
      <c r="F9" s="242"/>
      <c r="G9" s="242"/>
      <c r="H9" s="242"/>
      <c r="I9" s="37"/>
      <c r="J9" s="37"/>
      <c r="K9" s="40"/>
    </row>
    <row r="10" spans="1:70" s="1" customFormat="1">
      <c r="B10" s="36"/>
      <c r="C10" s="37"/>
      <c r="D10" s="37"/>
      <c r="E10" s="37"/>
      <c r="F10" s="37"/>
      <c r="G10" s="37"/>
      <c r="H10" s="37"/>
      <c r="I10" s="37"/>
      <c r="J10" s="37"/>
      <c r="K10" s="40"/>
    </row>
    <row r="11" spans="1:70" s="1" customFormat="1" ht="14.45" customHeight="1">
      <c r="B11" s="36"/>
      <c r="C11" s="37"/>
      <c r="D11" s="34" t="s">
        <v>19</v>
      </c>
      <c r="E11" s="37"/>
      <c r="F11" s="32" t="s">
        <v>5</v>
      </c>
      <c r="G11" s="37"/>
      <c r="H11" s="37"/>
      <c r="I11" s="34" t="s">
        <v>20</v>
      </c>
      <c r="J11" s="32" t="s">
        <v>5</v>
      </c>
      <c r="K11" s="40"/>
    </row>
    <row r="12" spans="1:70" s="1" customFormat="1" ht="14.45" customHeight="1">
      <c r="B12" s="36"/>
      <c r="C12" s="37"/>
      <c r="D12" s="34" t="s">
        <v>21</v>
      </c>
      <c r="E12" s="37"/>
      <c r="F12" s="32" t="s">
        <v>22</v>
      </c>
      <c r="G12" s="37"/>
      <c r="H12" s="37"/>
      <c r="I12" s="34" t="s">
        <v>23</v>
      </c>
      <c r="J12" s="93" t="str">
        <f>'Rekapitulace stavby'!AN8</f>
        <v>27.4.2017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37"/>
      <c r="J13" s="37"/>
      <c r="K13" s="40"/>
    </row>
    <row r="14" spans="1:70" s="1" customFormat="1" ht="14.45" customHeight="1">
      <c r="B14" s="36"/>
      <c r="C14" s="37"/>
      <c r="D14" s="34" t="s">
        <v>25</v>
      </c>
      <c r="E14" s="37"/>
      <c r="F14" s="37"/>
      <c r="G14" s="37"/>
      <c r="H14" s="37"/>
      <c r="I14" s="34" t="s">
        <v>26</v>
      </c>
      <c r="J14" s="32" t="s">
        <v>5</v>
      </c>
      <c r="K14" s="40"/>
    </row>
    <row r="15" spans="1:70" s="1" customFormat="1" ht="18" customHeight="1">
      <c r="B15" s="36"/>
      <c r="C15" s="37"/>
      <c r="D15" s="37"/>
      <c r="E15" s="32" t="s">
        <v>27</v>
      </c>
      <c r="F15" s="37"/>
      <c r="G15" s="37"/>
      <c r="H15" s="37"/>
      <c r="I15" s="34" t="s">
        <v>28</v>
      </c>
      <c r="J15" s="32" t="s">
        <v>5</v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40"/>
    </row>
    <row r="17" spans="2:11" s="1" customFormat="1" ht="14.45" customHeight="1">
      <c r="B17" s="36"/>
      <c r="C17" s="37"/>
      <c r="D17" s="34" t="s">
        <v>29</v>
      </c>
      <c r="E17" s="37"/>
      <c r="F17" s="37"/>
      <c r="G17" s="37"/>
      <c r="H17" s="37"/>
      <c r="I17" s="34" t="s">
        <v>26</v>
      </c>
      <c r="J17" s="32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2" t="str">
        <f>IF('Rekapitulace stavby'!E14="Vyplň údaj","",IF('Rekapitulace stavby'!E14="","",'Rekapitulace stavby'!E14))</f>
        <v xml:space="preserve"> </v>
      </c>
      <c r="F18" s="37"/>
      <c r="G18" s="37"/>
      <c r="H18" s="37"/>
      <c r="I18" s="34" t="s">
        <v>28</v>
      </c>
      <c r="J18" s="32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40"/>
    </row>
    <row r="20" spans="2:11" s="1" customFormat="1" ht="14.45" customHeight="1">
      <c r="B20" s="36"/>
      <c r="C20" s="37"/>
      <c r="D20" s="34" t="s">
        <v>31</v>
      </c>
      <c r="E20" s="37"/>
      <c r="F20" s="37"/>
      <c r="G20" s="37"/>
      <c r="H20" s="37"/>
      <c r="I20" s="34" t="s">
        <v>26</v>
      </c>
      <c r="J20" s="32" t="s">
        <v>5</v>
      </c>
      <c r="K20" s="40"/>
    </row>
    <row r="21" spans="2:11" s="1" customFormat="1" ht="18" customHeight="1">
      <c r="B21" s="36"/>
      <c r="C21" s="37"/>
      <c r="D21" s="37"/>
      <c r="E21" s="32" t="s">
        <v>32</v>
      </c>
      <c r="F21" s="37"/>
      <c r="G21" s="37"/>
      <c r="H21" s="37"/>
      <c r="I21" s="34" t="s">
        <v>28</v>
      </c>
      <c r="J21" s="32" t="s">
        <v>5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40"/>
    </row>
    <row r="23" spans="2:11" s="1" customFormat="1" ht="14.45" customHeight="1">
      <c r="B23" s="36"/>
      <c r="C23" s="37"/>
      <c r="D23" s="34" t="s">
        <v>34</v>
      </c>
      <c r="E23" s="37"/>
      <c r="F23" s="37"/>
      <c r="G23" s="37"/>
      <c r="H23" s="37"/>
      <c r="I23" s="37"/>
      <c r="J23" s="37"/>
      <c r="K23" s="40"/>
    </row>
    <row r="24" spans="2:11" s="6" customFormat="1" ht="22.5" customHeight="1">
      <c r="B24" s="94"/>
      <c r="C24" s="95"/>
      <c r="D24" s="95"/>
      <c r="E24" s="231" t="s">
        <v>5</v>
      </c>
      <c r="F24" s="231"/>
      <c r="G24" s="231"/>
      <c r="H24" s="231"/>
      <c r="I24" s="95"/>
      <c r="J24" s="95"/>
      <c r="K24" s="96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63"/>
      <c r="J26" s="63"/>
      <c r="K26" s="97"/>
    </row>
    <row r="27" spans="2:11" s="1" customFormat="1" ht="25.35" customHeight="1">
      <c r="B27" s="36"/>
      <c r="C27" s="37"/>
      <c r="D27" s="98" t="s">
        <v>36</v>
      </c>
      <c r="E27" s="37"/>
      <c r="F27" s="37"/>
      <c r="G27" s="37"/>
      <c r="H27" s="37"/>
      <c r="I27" s="37"/>
      <c r="J27" s="99">
        <f>ROUND(J104,2)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63"/>
      <c r="J28" s="63"/>
      <c r="K28" s="97"/>
    </row>
    <row r="29" spans="2:11" s="1" customFormat="1" ht="14.45" customHeight="1">
      <c r="B29" s="36"/>
      <c r="C29" s="37"/>
      <c r="D29" s="37"/>
      <c r="E29" s="37"/>
      <c r="F29" s="41" t="s">
        <v>38</v>
      </c>
      <c r="G29" s="37"/>
      <c r="H29" s="37"/>
      <c r="I29" s="41" t="s">
        <v>37</v>
      </c>
      <c r="J29" s="41" t="s">
        <v>39</v>
      </c>
      <c r="K29" s="40"/>
    </row>
    <row r="30" spans="2:11" s="1" customFormat="1" ht="14.45" customHeight="1">
      <c r="B30" s="36"/>
      <c r="C30" s="37"/>
      <c r="D30" s="44" t="s">
        <v>40</v>
      </c>
      <c r="E30" s="44" t="s">
        <v>41</v>
      </c>
      <c r="F30" s="100">
        <f>ROUND(SUM(BE104:BE475), 2)</f>
        <v>0</v>
      </c>
      <c r="G30" s="37"/>
      <c r="H30" s="37"/>
      <c r="I30" s="101">
        <v>0.21</v>
      </c>
      <c r="J30" s="100">
        <f>ROUND(ROUND((SUM(BE104:BE475)), 2)*I30, 2)</f>
        <v>0</v>
      </c>
      <c r="K30" s="40"/>
    </row>
    <row r="31" spans="2:11" s="1" customFormat="1" ht="14.45" customHeight="1">
      <c r="B31" s="36"/>
      <c r="C31" s="37"/>
      <c r="D31" s="37"/>
      <c r="E31" s="44" t="s">
        <v>42</v>
      </c>
      <c r="F31" s="100">
        <f>ROUND(SUM(BF104:BF475), 2)</f>
        <v>0</v>
      </c>
      <c r="G31" s="37"/>
      <c r="H31" s="37"/>
      <c r="I31" s="101">
        <v>0.15</v>
      </c>
      <c r="J31" s="100">
        <f>ROUND(ROUND((SUM(BF104:BF475)), 2)*I31, 2)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43</v>
      </c>
      <c r="F32" s="100">
        <f>ROUND(SUM(BG104:BG475), 2)</f>
        <v>0</v>
      </c>
      <c r="G32" s="37"/>
      <c r="H32" s="37"/>
      <c r="I32" s="101">
        <v>0.21</v>
      </c>
      <c r="J32" s="100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44</v>
      </c>
      <c r="F33" s="100">
        <f>ROUND(SUM(BH104:BH475), 2)</f>
        <v>0</v>
      </c>
      <c r="G33" s="37"/>
      <c r="H33" s="37"/>
      <c r="I33" s="101">
        <v>0.15</v>
      </c>
      <c r="J33" s="100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45</v>
      </c>
      <c r="F34" s="100">
        <f>ROUND(SUM(BI104:BI475), 2)</f>
        <v>0</v>
      </c>
      <c r="G34" s="37"/>
      <c r="H34" s="37"/>
      <c r="I34" s="101">
        <v>0</v>
      </c>
      <c r="J34" s="100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37"/>
      <c r="J35" s="37"/>
      <c r="K35" s="40"/>
    </row>
    <row r="36" spans="2:11" s="1" customFormat="1" ht="25.35" customHeight="1">
      <c r="B36" s="36"/>
      <c r="C36" s="102"/>
      <c r="D36" s="103" t="s">
        <v>46</v>
      </c>
      <c r="E36" s="66"/>
      <c r="F36" s="66"/>
      <c r="G36" s="104" t="s">
        <v>47</v>
      </c>
      <c r="H36" s="105" t="s">
        <v>48</v>
      </c>
      <c r="I36" s="66"/>
      <c r="J36" s="106">
        <f>SUM(J27:J34)</f>
        <v>0</v>
      </c>
      <c r="K36" s="107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5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55"/>
      <c r="J41" s="55"/>
      <c r="K41" s="108"/>
    </row>
    <row r="42" spans="2:11" s="1" customFormat="1" ht="36.950000000000003" customHeight="1">
      <c r="B42" s="36"/>
      <c r="C42" s="28" t="s">
        <v>89</v>
      </c>
      <c r="D42" s="37"/>
      <c r="E42" s="37"/>
      <c r="F42" s="37"/>
      <c r="G42" s="37"/>
      <c r="H42" s="37"/>
      <c r="I42" s="37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37"/>
      <c r="J43" s="37"/>
      <c r="K43" s="40"/>
    </row>
    <row r="44" spans="2:11" s="1" customFormat="1" ht="14.45" customHeight="1">
      <c r="B44" s="36"/>
      <c r="C44" s="34" t="s">
        <v>17</v>
      </c>
      <c r="D44" s="37"/>
      <c r="E44" s="37"/>
      <c r="F44" s="37"/>
      <c r="G44" s="37"/>
      <c r="H44" s="37"/>
      <c r="I44" s="37"/>
      <c r="J44" s="37"/>
      <c r="K44" s="40"/>
    </row>
    <row r="45" spans="2:11" s="1" customFormat="1" ht="22.5" customHeight="1">
      <c r="B45" s="36"/>
      <c r="C45" s="37"/>
      <c r="D45" s="37"/>
      <c r="E45" s="239" t="str">
        <f>E7</f>
        <v>Kino Přelouč, Pardubická č.p. 687, st.628</v>
      </c>
      <c r="F45" s="240"/>
      <c r="G45" s="240"/>
      <c r="H45" s="240"/>
      <c r="I45" s="37"/>
      <c r="J45" s="37"/>
      <c r="K45" s="40"/>
    </row>
    <row r="46" spans="2:11" s="1" customFormat="1" ht="14.45" customHeight="1">
      <c r="B46" s="36"/>
      <c r="C46" s="34" t="s">
        <v>87</v>
      </c>
      <c r="D46" s="37"/>
      <c r="E46" s="37"/>
      <c r="F46" s="37"/>
      <c r="G46" s="37"/>
      <c r="H46" s="37"/>
      <c r="I46" s="37"/>
      <c r="J46" s="37"/>
      <c r="K46" s="40"/>
    </row>
    <row r="47" spans="2:11" s="1" customFormat="1" ht="23.25" customHeight="1">
      <c r="B47" s="36"/>
      <c r="C47" s="37"/>
      <c r="D47" s="37"/>
      <c r="E47" s="241" t="str">
        <f>E9</f>
        <v>01 - Přístavba sociálního zařízení</v>
      </c>
      <c r="F47" s="242"/>
      <c r="G47" s="242"/>
      <c r="H47" s="242"/>
      <c r="I47" s="37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37"/>
      <c r="J48" s="37"/>
      <c r="K48" s="40"/>
    </row>
    <row r="49" spans="2:47" s="1" customFormat="1" ht="18" customHeight="1">
      <c r="B49" s="36"/>
      <c r="C49" s="34" t="s">
        <v>21</v>
      </c>
      <c r="D49" s="37"/>
      <c r="E49" s="37"/>
      <c r="F49" s="32" t="str">
        <f>F12</f>
        <v>Přelouč</v>
      </c>
      <c r="G49" s="37"/>
      <c r="H49" s="37"/>
      <c r="I49" s="34" t="s">
        <v>23</v>
      </c>
      <c r="J49" s="93" t="str">
        <f>IF(J12="","",J12)</f>
        <v>27.4.2017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37"/>
      <c r="J50" s="37"/>
      <c r="K50" s="40"/>
    </row>
    <row r="51" spans="2:47" s="1" customFormat="1" ht="15">
      <c r="B51" s="36"/>
      <c r="C51" s="34" t="s">
        <v>25</v>
      </c>
      <c r="D51" s="37"/>
      <c r="E51" s="37"/>
      <c r="F51" s="32" t="str">
        <f>E15</f>
        <v>Město Přelouč</v>
      </c>
      <c r="G51" s="37"/>
      <c r="H51" s="37"/>
      <c r="I51" s="34" t="s">
        <v>31</v>
      </c>
      <c r="J51" s="32" t="str">
        <f>E21</f>
        <v>Ing. Vítězslav Vomočil Pardubice</v>
      </c>
      <c r="K51" s="40"/>
    </row>
    <row r="52" spans="2:47" s="1" customFormat="1" ht="14.45" customHeight="1">
      <c r="B52" s="36"/>
      <c r="C52" s="34" t="s">
        <v>29</v>
      </c>
      <c r="D52" s="37"/>
      <c r="E52" s="37"/>
      <c r="F52" s="32" t="str">
        <f>IF(E18="","",E18)</f>
        <v xml:space="preserve"> </v>
      </c>
      <c r="G52" s="37"/>
      <c r="H52" s="37"/>
      <c r="I52" s="37"/>
      <c r="J52" s="37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37"/>
      <c r="J53" s="37"/>
      <c r="K53" s="40"/>
    </row>
    <row r="54" spans="2:47" s="1" customFormat="1" ht="29.25" customHeight="1">
      <c r="B54" s="36"/>
      <c r="C54" s="109" t="s">
        <v>90</v>
      </c>
      <c r="D54" s="102"/>
      <c r="E54" s="102"/>
      <c r="F54" s="102"/>
      <c r="G54" s="102"/>
      <c r="H54" s="102"/>
      <c r="I54" s="102"/>
      <c r="J54" s="110" t="s">
        <v>91</v>
      </c>
      <c r="K54" s="111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37"/>
      <c r="J55" s="37"/>
      <c r="K55" s="40"/>
    </row>
    <row r="56" spans="2:47" s="1" customFormat="1" ht="29.25" customHeight="1">
      <c r="B56" s="36"/>
      <c r="C56" s="112" t="s">
        <v>92</v>
      </c>
      <c r="D56" s="37"/>
      <c r="E56" s="37"/>
      <c r="F56" s="37"/>
      <c r="G56" s="37"/>
      <c r="H56" s="37"/>
      <c r="I56" s="37"/>
      <c r="J56" s="99">
        <f>J104</f>
        <v>0</v>
      </c>
      <c r="K56" s="40"/>
      <c r="AU56" s="22" t="s">
        <v>93</v>
      </c>
    </row>
    <row r="57" spans="2:47" s="7" customFormat="1" ht="24.95" customHeight="1">
      <c r="B57" s="113"/>
      <c r="C57" s="114"/>
      <c r="D57" s="115" t="s">
        <v>94</v>
      </c>
      <c r="E57" s="116"/>
      <c r="F57" s="116"/>
      <c r="G57" s="116"/>
      <c r="H57" s="116"/>
      <c r="I57" s="116"/>
      <c r="J57" s="117">
        <f>J105</f>
        <v>0</v>
      </c>
      <c r="K57" s="118"/>
    </row>
    <row r="58" spans="2:47" s="8" customFormat="1" ht="19.899999999999999" customHeight="1">
      <c r="B58" s="119"/>
      <c r="C58" s="120"/>
      <c r="D58" s="121" t="s">
        <v>95</v>
      </c>
      <c r="E58" s="122"/>
      <c r="F58" s="122"/>
      <c r="G58" s="122"/>
      <c r="H58" s="122"/>
      <c r="I58" s="122"/>
      <c r="J58" s="123">
        <f>J106</f>
        <v>0</v>
      </c>
      <c r="K58" s="124"/>
    </row>
    <row r="59" spans="2:47" s="8" customFormat="1" ht="19.899999999999999" customHeight="1">
      <c r="B59" s="119"/>
      <c r="C59" s="120"/>
      <c r="D59" s="121" t="s">
        <v>96</v>
      </c>
      <c r="E59" s="122"/>
      <c r="F59" s="122"/>
      <c r="G59" s="122"/>
      <c r="H59" s="122"/>
      <c r="I59" s="122"/>
      <c r="J59" s="123">
        <f>J129</f>
        <v>0</v>
      </c>
      <c r="K59" s="124"/>
    </row>
    <row r="60" spans="2:47" s="8" customFormat="1" ht="19.899999999999999" customHeight="1">
      <c r="B60" s="119"/>
      <c r="C60" s="120"/>
      <c r="D60" s="121" t="s">
        <v>97</v>
      </c>
      <c r="E60" s="122"/>
      <c r="F60" s="122"/>
      <c r="G60" s="122"/>
      <c r="H60" s="122"/>
      <c r="I60" s="122"/>
      <c r="J60" s="123">
        <f>J151</f>
        <v>0</v>
      </c>
      <c r="K60" s="124"/>
    </row>
    <row r="61" spans="2:47" s="8" customFormat="1" ht="19.899999999999999" customHeight="1">
      <c r="B61" s="119"/>
      <c r="C61" s="120"/>
      <c r="D61" s="121" t="s">
        <v>98</v>
      </c>
      <c r="E61" s="122"/>
      <c r="F61" s="122"/>
      <c r="G61" s="122"/>
      <c r="H61" s="122"/>
      <c r="I61" s="122"/>
      <c r="J61" s="123">
        <f>J184</f>
        <v>0</v>
      </c>
      <c r="K61" s="124"/>
    </row>
    <row r="62" spans="2:47" s="8" customFormat="1" ht="19.899999999999999" customHeight="1">
      <c r="B62" s="119"/>
      <c r="C62" s="120"/>
      <c r="D62" s="121" t="s">
        <v>99</v>
      </c>
      <c r="E62" s="122"/>
      <c r="F62" s="122"/>
      <c r="G62" s="122"/>
      <c r="H62" s="122"/>
      <c r="I62" s="122"/>
      <c r="J62" s="123">
        <f>J202</f>
        <v>0</v>
      </c>
      <c r="K62" s="124"/>
    </row>
    <row r="63" spans="2:47" s="8" customFormat="1" ht="19.899999999999999" customHeight="1">
      <c r="B63" s="119"/>
      <c r="C63" s="120"/>
      <c r="D63" s="121" t="s">
        <v>100</v>
      </c>
      <c r="E63" s="122"/>
      <c r="F63" s="122"/>
      <c r="G63" s="122"/>
      <c r="H63" s="122"/>
      <c r="I63" s="122"/>
      <c r="J63" s="123">
        <f>J207</f>
        <v>0</v>
      </c>
      <c r="K63" s="124"/>
    </row>
    <row r="64" spans="2:47" s="8" customFormat="1" ht="19.899999999999999" customHeight="1">
      <c r="B64" s="119"/>
      <c r="C64" s="120"/>
      <c r="D64" s="121" t="s">
        <v>101</v>
      </c>
      <c r="E64" s="122"/>
      <c r="F64" s="122"/>
      <c r="G64" s="122"/>
      <c r="H64" s="122"/>
      <c r="I64" s="122"/>
      <c r="J64" s="123">
        <f>J228</f>
        <v>0</v>
      </c>
      <c r="K64" s="124"/>
    </row>
    <row r="65" spans="2:11" s="8" customFormat="1" ht="19.899999999999999" customHeight="1">
      <c r="B65" s="119"/>
      <c r="C65" s="120"/>
      <c r="D65" s="121" t="s">
        <v>102</v>
      </c>
      <c r="E65" s="122"/>
      <c r="F65" s="122"/>
      <c r="G65" s="122"/>
      <c r="H65" s="122"/>
      <c r="I65" s="122"/>
      <c r="J65" s="123">
        <f>J245</f>
        <v>0</v>
      </c>
      <c r="K65" s="124"/>
    </row>
    <row r="66" spans="2:11" s="8" customFormat="1" ht="19.899999999999999" customHeight="1">
      <c r="B66" s="119"/>
      <c r="C66" s="120"/>
      <c r="D66" s="121" t="s">
        <v>103</v>
      </c>
      <c r="E66" s="122"/>
      <c r="F66" s="122"/>
      <c r="G66" s="122"/>
      <c r="H66" s="122"/>
      <c r="I66" s="122"/>
      <c r="J66" s="123">
        <f>J269</f>
        <v>0</v>
      </c>
      <c r="K66" s="124"/>
    </row>
    <row r="67" spans="2:11" s="8" customFormat="1" ht="19.899999999999999" customHeight="1">
      <c r="B67" s="119"/>
      <c r="C67" s="120"/>
      <c r="D67" s="121" t="s">
        <v>104</v>
      </c>
      <c r="E67" s="122"/>
      <c r="F67" s="122"/>
      <c r="G67" s="122"/>
      <c r="H67" s="122"/>
      <c r="I67" s="122"/>
      <c r="J67" s="123">
        <f>J290</f>
        <v>0</v>
      </c>
      <c r="K67" s="124"/>
    </row>
    <row r="68" spans="2:11" s="8" customFormat="1" ht="19.899999999999999" customHeight="1">
      <c r="B68" s="119"/>
      <c r="C68" s="120"/>
      <c r="D68" s="121" t="s">
        <v>105</v>
      </c>
      <c r="E68" s="122"/>
      <c r="F68" s="122"/>
      <c r="G68" s="122"/>
      <c r="H68" s="122"/>
      <c r="I68" s="122"/>
      <c r="J68" s="123">
        <f>J297</f>
        <v>0</v>
      </c>
      <c r="K68" s="124"/>
    </row>
    <row r="69" spans="2:11" s="8" customFormat="1" ht="19.899999999999999" customHeight="1">
      <c r="B69" s="119"/>
      <c r="C69" s="120"/>
      <c r="D69" s="121" t="s">
        <v>106</v>
      </c>
      <c r="E69" s="122"/>
      <c r="F69" s="122"/>
      <c r="G69" s="122"/>
      <c r="H69" s="122"/>
      <c r="I69" s="122"/>
      <c r="J69" s="123">
        <f>J303</f>
        <v>0</v>
      </c>
      <c r="K69" s="124"/>
    </row>
    <row r="70" spans="2:11" s="7" customFormat="1" ht="24.95" customHeight="1">
      <c r="B70" s="113"/>
      <c r="C70" s="114"/>
      <c r="D70" s="115" t="s">
        <v>107</v>
      </c>
      <c r="E70" s="116"/>
      <c r="F70" s="116"/>
      <c r="G70" s="116"/>
      <c r="H70" s="116"/>
      <c r="I70" s="116"/>
      <c r="J70" s="117">
        <f>J305</f>
        <v>0</v>
      </c>
      <c r="K70" s="118"/>
    </row>
    <row r="71" spans="2:11" s="8" customFormat="1" ht="19.899999999999999" customHeight="1">
      <c r="B71" s="119"/>
      <c r="C71" s="120"/>
      <c r="D71" s="121" t="s">
        <v>108</v>
      </c>
      <c r="E71" s="122"/>
      <c r="F71" s="122"/>
      <c r="G71" s="122"/>
      <c r="H71" s="122"/>
      <c r="I71" s="122"/>
      <c r="J71" s="123">
        <f>J306</f>
        <v>0</v>
      </c>
      <c r="K71" s="124"/>
    </row>
    <row r="72" spans="2:11" s="8" customFormat="1" ht="19.899999999999999" customHeight="1">
      <c r="B72" s="119"/>
      <c r="C72" s="120"/>
      <c r="D72" s="121" t="s">
        <v>109</v>
      </c>
      <c r="E72" s="122"/>
      <c r="F72" s="122"/>
      <c r="G72" s="122"/>
      <c r="H72" s="122"/>
      <c r="I72" s="122"/>
      <c r="J72" s="123">
        <f>J325</f>
        <v>0</v>
      </c>
      <c r="K72" s="124"/>
    </row>
    <row r="73" spans="2:11" s="8" customFormat="1" ht="19.899999999999999" customHeight="1">
      <c r="B73" s="119"/>
      <c r="C73" s="120"/>
      <c r="D73" s="121" t="s">
        <v>110</v>
      </c>
      <c r="E73" s="122"/>
      <c r="F73" s="122"/>
      <c r="G73" s="122"/>
      <c r="H73" s="122"/>
      <c r="I73" s="122"/>
      <c r="J73" s="123">
        <f>J350</f>
        <v>0</v>
      </c>
      <c r="K73" s="124"/>
    </row>
    <row r="74" spans="2:11" s="8" customFormat="1" ht="19.899999999999999" customHeight="1">
      <c r="B74" s="119"/>
      <c r="C74" s="120"/>
      <c r="D74" s="121" t="s">
        <v>111</v>
      </c>
      <c r="E74" s="122"/>
      <c r="F74" s="122"/>
      <c r="G74" s="122"/>
      <c r="H74" s="122"/>
      <c r="I74" s="122"/>
      <c r="J74" s="123">
        <f>J367</f>
        <v>0</v>
      </c>
      <c r="K74" s="124"/>
    </row>
    <row r="75" spans="2:11" s="8" customFormat="1" ht="19.899999999999999" customHeight="1">
      <c r="B75" s="119"/>
      <c r="C75" s="120"/>
      <c r="D75" s="121" t="s">
        <v>112</v>
      </c>
      <c r="E75" s="122"/>
      <c r="F75" s="122"/>
      <c r="G75" s="122"/>
      <c r="H75" s="122"/>
      <c r="I75" s="122"/>
      <c r="J75" s="123">
        <f>J369</f>
        <v>0</v>
      </c>
      <c r="K75" s="124"/>
    </row>
    <row r="76" spans="2:11" s="8" customFormat="1" ht="19.899999999999999" customHeight="1">
      <c r="B76" s="119"/>
      <c r="C76" s="120"/>
      <c r="D76" s="121" t="s">
        <v>113</v>
      </c>
      <c r="E76" s="122"/>
      <c r="F76" s="122"/>
      <c r="G76" s="122"/>
      <c r="H76" s="122"/>
      <c r="I76" s="122"/>
      <c r="J76" s="123">
        <f>J371</f>
        <v>0</v>
      </c>
      <c r="K76" s="124"/>
    </row>
    <row r="77" spans="2:11" s="8" customFormat="1" ht="19.899999999999999" customHeight="1">
      <c r="B77" s="119"/>
      <c r="C77" s="120"/>
      <c r="D77" s="121" t="s">
        <v>114</v>
      </c>
      <c r="E77" s="122"/>
      <c r="F77" s="122"/>
      <c r="G77" s="122"/>
      <c r="H77" s="122"/>
      <c r="I77" s="122"/>
      <c r="J77" s="123">
        <f>J373</f>
        <v>0</v>
      </c>
      <c r="K77" s="124"/>
    </row>
    <row r="78" spans="2:11" s="8" customFormat="1" ht="19.899999999999999" customHeight="1">
      <c r="B78" s="119"/>
      <c r="C78" s="120"/>
      <c r="D78" s="121" t="s">
        <v>115</v>
      </c>
      <c r="E78" s="122"/>
      <c r="F78" s="122"/>
      <c r="G78" s="122"/>
      <c r="H78" s="122"/>
      <c r="I78" s="122"/>
      <c r="J78" s="123">
        <f>J391</f>
        <v>0</v>
      </c>
      <c r="K78" s="124"/>
    </row>
    <row r="79" spans="2:11" s="8" customFormat="1" ht="19.899999999999999" customHeight="1">
      <c r="B79" s="119"/>
      <c r="C79" s="120"/>
      <c r="D79" s="121" t="s">
        <v>116</v>
      </c>
      <c r="E79" s="122"/>
      <c r="F79" s="122"/>
      <c r="G79" s="122"/>
      <c r="H79" s="122"/>
      <c r="I79" s="122"/>
      <c r="J79" s="123">
        <f>J430</f>
        <v>0</v>
      </c>
      <c r="K79" s="124"/>
    </row>
    <row r="80" spans="2:11" s="8" customFormat="1" ht="19.899999999999999" customHeight="1">
      <c r="B80" s="119"/>
      <c r="C80" s="120"/>
      <c r="D80" s="121" t="s">
        <v>117</v>
      </c>
      <c r="E80" s="122"/>
      <c r="F80" s="122"/>
      <c r="G80" s="122"/>
      <c r="H80" s="122"/>
      <c r="I80" s="122"/>
      <c r="J80" s="123">
        <f>J435</f>
        <v>0</v>
      </c>
      <c r="K80" s="124"/>
    </row>
    <row r="81" spans="2:12" s="8" customFormat="1" ht="19.899999999999999" customHeight="1">
      <c r="B81" s="119"/>
      <c r="C81" s="120"/>
      <c r="D81" s="121" t="s">
        <v>118</v>
      </c>
      <c r="E81" s="122"/>
      <c r="F81" s="122"/>
      <c r="G81" s="122"/>
      <c r="H81" s="122"/>
      <c r="I81" s="122"/>
      <c r="J81" s="123">
        <f>J453</f>
        <v>0</v>
      </c>
      <c r="K81" s="124"/>
    </row>
    <row r="82" spans="2:12" s="8" customFormat="1" ht="19.899999999999999" customHeight="1">
      <c r="B82" s="119"/>
      <c r="C82" s="120"/>
      <c r="D82" s="121" t="s">
        <v>119</v>
      </c>
      <c r="E82" s="122"/>
      <c r="F82" s="122"/>
      <c r="G82" s="122"/>
      <c r="H82" s="122"/>
      <c r="I82" s="122"/>
      <c r="J82" s="123">
        <f>J465</f>
        <v>0</v>
      </c>
      <c r="K82" s="124"/>
    </row>
    <row r="83" spans="2:12" s="7" customFormat="1" ht="24.95" customHeight="1">
      <c r="B83" s="113"/>
      <c r="C83" s="114"/>
      <c r="D83" s="115" t="s">
        <v>120</v>
      </c>
      <c r="E83" s="116"/>
      <c r="F83" s="116"/>
      <c r="G83" s="116"/>
      <c r="H83" s="116"/>
      <c r="I83" s="116"/>
      <c r="J83" s="117">
        <f>J473</f>
        <v>0</v>
      </c>
      <c r="K83" s="118"/>
    </row>
    <row r="84" spans="2:12" s="8" customFormat="1" ht="19.899999999999999" customHeight="1">
      <c r="B84" s="119"/>
      <c r="C84" s="120"/>
      <c r="D84" s="121" t="s">
        <v>121</v>
      </c>
      <c r="E84" s="122"/>
      <c r="F84" s="122"/>
      <c r="G84" s="122"/>
      <c r="H84" s="122"/>
      <c r="I84" s="122"/>
      <c r="J84" s="123">
        <f>J474</f>
        <v>0</v>
      </c>
      <c r="K84" s="124"/>
    </row>
    <row r="85" spans="2:12" s="1" customFormat="1" ht="21.75" customHeight="1">
      <c r="B85" s="36"/>
      <c r="C85" s="37"/>
      <c r="D85" s="37"/>
      <c r="E85" s="37"/>
      <c r="F85" s="37"/>
      <c r="G85" s="37"/>
      <c r="H85" s="37"/>
      <c r="I85" s="37"/>
      <c r="J85" s="37"/>
      <c r="K85" s="40"/>
    </row>
    <row r="86" spans="2:12" s="1" customFormat="1" ht="6.95" customHeight="1">
      <c r="B86" s="51"/>
      <c r="C86" s="52"/>
      <c r="D86" s="52"/>
      <c r="E86" s="52"/>
      <c r="F86" s="52"/>
      <c r="G86" s="52"/>
      <c r="H86" s="52"/>
      <c r="I86" s="52"/>
      <c r="J86" s="52"/>
      <c r="K86" s="53"/>
    </row>
    <row r="90" spans="2:12" s="1" customFormat="1" ht="6.95" customHeight="1">
      <c r="B90" s="54"/>
      <c r="C90" s="55"/>
      <c r="D90" s="55"/>
      <c r="E90" s="55"/>
      <c r="F90" s="55"/>
      <c r="G90" s="55"/>
      <c r="H90" s="55"/>
      <c r="I90" s="55"/>
      <c r="J90" s="55"/>
      <c r="K90" s="55"/>
      <c r="L90" s="36"/>
    </row>
    <row r="91" spans="2:12" s="1" customFormat="1" ht="36.950000000000003" customHeight="1">
      <c r="B91" s="36"/>
      <c r="C91" s="56" t="s">
        <v>122</v>
      </c>
      <c r="L91" s="36"/>
    </row>
    <row r="92" spans="2:12" s="1" customFormat="1" ht="6.95" customHeight="1">
      <c r="B92" s="36"/>
      <c r="L92" s="36"/>
    </row>
    <row r="93" spans="2:12" s="1" customFormat="1" ht="14.45" customHeight="1">
      <c r="B93" s="36"/>
      <c r="C93" s="58" t="s">
        <v>17</v>
      </c>
      <c r="L93" s="36"/>
    </row>
    <row r="94" spans="2:12" s="1" customFormat="1" ht="22.5" customHeight="1">
      <c r="B94" s="36"/>
      <c r="E94" s="235" t="str">
        <f>E7</f>
        <v>Kino Přelouč, Pardubická č.p. 687, st.628</v>
      </c>
      <c r="F94" s="236"/>
      <c r="G94" s="236"/>
      <c r="H94" s="236"/>
      <c r="L94" s="36"/>
    </row>
    <row r="95" spans="2:12" s="1" customFormat="1" ht="14.45" customHeight="1">
      <c r="B95" s="36"/>
      <c r="C95" s="58" t="s">
        <v>87</v>
      </c>
      <c r="L95" s="36"/>
    </row>
    <row r="96" spans="2:12" s="1" customFormat="1" ht="23.25" customHeight="1">
      <c r="B96" s="36"/>
      <c r="E96" s="209" t="str">
        <f>E9</f>
        <v>01 - Přístavba sociálního zařízení</v>
      </c>
      <c r="F96" s="237"/>
      <c r="G96" s="237"/>
      <c r="H96" s="237"/>
      <c r="L96" s="36"/>
    </row>
    <row r="97" spans="2:65" s="1" customFormat="1" ht="6.95" customHeight="1">
      <c r="B97" s="36"/>
      <c r="L97" s="36"/>
    </row>
    <row r="98" spans="2:65" s="1" customFormat="1" ht="18" customHeight="1">
      <c r="B98" s="36"/>
      <c r="C98" s="58" t="s">
        <v>21</v>
      </c>
      <c r="F98" s="125" t="str">
        <f>F12</f>
        <v>Přelouč</v>
      </c>
      <c r="I98" s="58" t="s">
        <v>23</v>
      </c>
      <c r="J98" s="62" t="str">
        <f>IF(J12="","",J12)</f>
        <v>27.4.2017</v>
      </c>
      <c r="L98" s="36"/>
    </row>
    <row r="99" spans="2:65" s="1" customFormat="1" ht="6.95" customHeight="1">
      <c r="B99" s="36"/>
      <c r="L99" s="36"/>
    </row>
    <row r="100" spans="2:65" s="1" customFormat="1" ht="15">
      <c r="B100" s="36"/>
      <c r="C100" s="58" t="s">
        <v>25</v>
      </c>
      <c r="F100" s="125" t="str">
        <f>E15</f>
        <v>Město Přelouč</v>
      </c>
      <c r="I100" s="58" t="s">
        <v>31</v>
      </c>
      <c r="J100" s="125" t="str">
        <f>E21</f>
        <v>Ing. Vítězslav Vomočil Pardubice</v>
      </c>
      <c r="L100" s="36"/>
    </row>
    <row r="101" spans="2:65" s="1" customFormat="1" ht="14.45" customHeight="1">
      <c r="B101" s="36"/>
      <c r="C101" s="58" t="s">
        <v>29</v>
      </c>
      <c r="F101" s="125" t="str">
        <f>IF(E18="","",E18)</f>
        <v xml:space="preserve"> </v>
      </c>
      <c r="L101" s="36"/>
    </row>
    <row r="102" spans="2:65" s="1" customFormat="1" ht="10.35" customHeight="1">
      <c r="B102" s="36"/>
      <c r="L102" s="36"/>
    </row>
    <row r="103" spans="2:65" s="9" customFormat="1" ht="29.25" customHeight="1">
      <c r="B103" s="126"/>
      <c r="C103" s="127" t="s">
        <v>123</v>
      </c>
      <c r="D103" s="128" t="s">
        <v>55</v>
      </c>
      <c r="E103" s="128" t="s">
        <v>51</v>
      </c>
      <c r="F103" s="128" t="s">
        <v>124</v>
      </c>
      <c r="G103" s="128" t="s">
        <v>125</v>
      </c>
      <c r="H103" s="128" t="s">
        <v>126</v>
      </c>
      <c r="I103" s="129" t="s">
        <v>127</v>
      </c>
      <c r="J103" s="128" t="s">
        <v>91</v>
      </c>
      <c r="K103" s="130" t="s">
        <v>128</v>
      </c>
      <c r="L103" s="126"/>
      <c r="M103" s="68" t="s">
        <v>129</v>
      </c>
      <c r="N103" s="69" t="s">
        <v>40</v>
      </c>
      <c r="O103" s="69" t="s">
        <v>130</v>
      </c>
      <c r="P103" s="69" t="s">
        <v>131</v>
      </c>
      <c r="Q103" s="69" t="s">
        <v>132</v>
      </c>
      <c r="R103" s="69" t="s">
        <v>133</v>
      </c>
      <c r="S103" s="69" t="s">
        <v>134</v>
      </c>
      <c r="T103" s="70" t="s">
        <v>135</v>
      </c>
    </row>
    <row r="104" spans="2:65" s="1" customFormat="1" ht="29.25" customHeight="1">
      <c r="B104" s="36"/>
      <c r="C104" s="72" t="s">
        <v>92</v>
      </c>
      <c r="J104" s="131">
        <f>BK104</f>
        <v>0</v>
      </c>
      <c r="L104" s="36"/>
      <c r="M104" s="71"/>
      <c r="N104" s="63"/>
      <c r="O104" s="63"/>
      <c r="P104" s="132">
        <f>P105+P305+P473</f>
        <v>535.60708799999998</v>
      </c>
      <c r="Q104" s="63"/>
      <c r="R104" s="132">
        <f>R105+R305+R473</f>
        <v>44.145881840000008</v>
      </c>
      <c r="S104" s="63"/>
      <c r="T104" s="133">
        <f>T105+T305+T473</f>
        <v>7.048</v>
      </c>
      <c r="AT104" s="22" t="s">
        <v>69</v>
      </c>
      <c r="AU104" s="22" t="s">
        <v>93</v>
      </c>
      <c r="BK104" s="134">
        <f>BK105+BK305+BK473</f>
        <v>0</v>
      </c>
    </row>
    <row r="105" spans="2:65" s="10" customFormat="1" ht="37.35" customHeight="1">
      <c r="B105" s="135"/>
      <c r="D105" s="136" t="s">
        <v>69</v>
      </c>
      <c r="E105" s="137" t="s">
        <v>136</v>
      </c>
      <c r="F105" s="137" t="s">
        <v>137</v>
      </c>
      <c r="J105" s="138">
        <f>BK105</f>
        <v>0</v>
      </c>
      <c r="L105" s="135"/>
      <c r="M105" s="139"/>
      <c r="N105" s="140"/>
      <c r="O105" s="140"/>
      <c r="P105" s="141">
        <f>P106+P129+P151+P184+P202+P207+P228+P245+P269+P290+P297+P303</f>
        <v>401.77284299999997</v>
      </c>
      <c r="Q105" s="140"/>
      <c r="R105" s="141">
        <f>R106+R129+R151+R184+R202+R207+R228+R245+R269+R290+R297+R303</f>
        <v>42.222277790000007</v>
      </c>
      <c r="S105" s="140"/>
      <c r="T105" s="142">
        <f>T106+T129+T151+T184+T202+T207+T228+T245+T269+T290+T297+T303</f>
        <v>7.0350000000000001</v>
      </c>
      <c r="AR105" s="136" t="s">
        <v>78</v>
      </c>
      <c r="AT105" s="143" t="s">
        <v>69</v>
      </c>
      <c r="AU105" s="143" t="s">
        <v>70</v>
      </c>
      <c r="AY105" s="136" t="s">
        <v>138</v>
      </c>
      <c r="BK105" s="144">
        <f>BK106+BK129+BK151+BK184+BK202+BK207+BK228+BK245+BK269+BK290+BK297+BK303</f>
        <v>0</v>
      </c>
    </row>
    <row r="106" spans="2:65" s="10" customFormat="1" ht="19.899999999999999" customHeight="1">
      <c r="B106" s="135"/>
      <c r="D106" s="145" t="s">
        <v>69</v>
      </c>
      <c r="E106" s="146" t="s">
        <v>78</v>
      </c>
      <c r="F106" s="146" t="s">
        <v>139</v>
      </c>
      <c r="J106" s="147">
        <f>BK106</f>
        <v>0</v>
      </c>
      <c r="L106" s="135"/>
      <c r="M106" s="139"/>
      <c r="N106" s="140"/>
      <c r="O106" s="140"/>
      <c r="P106" s="141">
        <f>SUM(P107:P128)</f>
        <v>26.680907999999999</v>
      </c>
      <c r="Q106" s="140"/>
      <c r="R106" s="141">
        <f>SUM(R107:R128)</f>
        <v>0</v>
      </c>
      <c r="S106" s="140"/>
      <c r="T106" s="142">
        <f>SUM(T107:T128)</f>
        <v>4.2300000000000004</v>
      </c>
      <c r="AR106" s="136" t="s">
        <v>78</v>
      </c>
      <c r="AT106" s="143" t="s">
        <v>69</v>
      </c>
      <c r="AU106" s="143" t="s">
        <v>78</v>
      </c>
      <c r="AY106" s="136" t="s">
        <v>138</v>
      </c>
      <c r="BK106" s="144">
        <f>SUM(BK107:BK128)</f>
        <v>0</v>
      </c>
    </row>
    <row r="107" spans="2:65" s="1" customFormat="1" ht="22.5" customHeight="1">
      <c r="B107" s="148"/>
      <c r="C107" s="149" t="s">
        <v>78</v>
      </c>
      <c r="D107" s="149" t="s">
        <v>140</v>
      </c>
      <c r="E107" s="150" t="s">
        <v>141</v>
      </c>
      <c r="F107" s="151" t="s">
        <v>142</v>
      </c>
      <c r="G107" s="152" t="s">
        <v>143</v>
      </c>
      <c r="H107" s="153">
        <v>6</v>
      </c>
      <c r="I107" s="154"/>
      <c r="J107" s="154">
        <f>ROUND(I107*H107,2)</f>
        <v>0</v>
      </c>
      <c r="K107" s="151" t="s">
        <v>144</v>
      </c>
      <c r="L107" s="36"/>
      <c r="M107" s="155" t="s">
        <v>5</v>
      </c>
      <c r="N107" s="156" t="s">
        <v>41</v>
      </c>
      <c r="O107" s="157">
        <v>0.17599999999999999</v>
      </c>
      <c r="P107" s="157">
        <f>O107*H107</f>
        <v>1.056</v>
      </c>
      <c r="Q107" s="157">
        <v>0</v>
      </c>
      <c r="R107" s="157">
        <f>Q107*H107</f>
        <v>0</v>
      </c>
      <c r="S107" s="157">
        <v>0.255</v>
      </c>
      <c r="T107" s="158">
        <f>S107*H107</f>
        <v>1.53</v>
      </c>
      <c r="AR107" s="22" t="s">
        <v>145</v>
      </c>
      <c r="AT107" s="22" t="s">
        <v>140</v>
      </c>
      <c r="AU107" s="22" t="s">
        <v>80</v>
      </c>
      <c r="AY107" s="22" t="s">
        <v>138</v>
      </c>
      <c r="BE107" s="159">
        <f>IF(N107="základní",J107,0)</f>
        <v>0</v>
      </c>
      <c r="BF107" s="159">
        <f>IF(N107="snížená",J107,0)</f>
        <v>0</v>
      </c>
      <c r="BG107" s="159">
        <f>IF(N107="zákl. přenesená",J107,0)</f>
        <v>0</v>
      </c>
      <c r="BH107" s="159">
        <f>IF(N107="sníž. přenesená",J107,0)</f>
        <v>0</v>
      </c>
      <c r="BI107" s="159">
        <f>IF(N107="nulová",J107,0)</f>
        <v>0</v>
      </c>
      <c r="BJ107" s="22" t="s">
        <v>78</v>
      </c>
      <c r="BK107" s="159">
        <f>ROUND(I107*H107,2)</f>
        <v>0</v>
      </c>
      <c r="BL107" s="22" t="s">
        <v>145</v>
      </c>
      <c r="BM107" s="22" t="s">
        <v>146</v>
      </c>
    </row>
    <row r="108" spans="2:65" s="11" customFormat="1">
      <c r="B108" s="160"/>
      <c r="D108" s="161" t="s">
        <v>147</v>
      </c>
      <c r="E108" s="162" t="s">
        <v>5</v>
      </c>
      <c r="F108" s="163" t="s">
        <v>148</v>
      </c>
      <c r="H108" s="164">
        <v>6</v>
      </c>
      <c r="L108" s="160"/>
      <c r="M108" s="165"/>
      <c r="N108" s="166"/>
      <c r="O108" s="166"/>
      <c r="P108" s="166"/>
      <c r="Q108" s="166"/>
      <c r="R108" s="166"/>
      <c r="S108" s="166"/>
      <c r="T108" s="167"/>
      <c r="AT108" s="168" t="s">
        <v>147</v>
      </c>
      <c r="AU108" s="168" t="s">
        <v>80</v>
      </c>
      <c r="AV108" s="11" t="s">
        <v>80</v>
      </c>
      <c r="AW108" s="11" t="s">
        <v>33</v>
      </c>
      <c r="AX108" s="11" t="s">
        <v>78</v>
      </c>
      <c r="AY108" s="168" t="s">
        <v>138</v>
      </c>
    </row>
    <row r="109" spans="2:65" s="1" customFormat="1" ht="22.5" customHeight="1">
      <c r="B109" s="148"/>
      <c r="C109" s="149" t="s">
        <v>80</v>
      </c>
      <c r="D109" s="149" t="s">
        <v>140</v>
      </c>
      <c r="E109" s="150" t="s">
        <v>149</v>
      </c>
      <c r="F109" s="151" t="s">
        <v>150</v>
      </c>
      <c r="G109" s="152" t="s">
        <v>143</v>
      </c>
      <c r="H109" s="153">
        <v>9</v>
      </c>
      <c r="I109" s="154"/>
      <c r="J109" s="154">
        <f>ROUND(I109*H109,2)</f>
        <v>0</v>
      </c>
      <c r="K109" s="151" t="s">
        <v>144</v>
      </c>
      <c r="L109" s="36"/>
      <c r="M109" s="155" t="s">
        <v>5</v>
      </c>
      <c r="N109" s="156" t="s">
        <v>41</v>
      </c>
      <c r="O109" s="157">
        <v>0.23</v>
      </c>
      <c r="P109" s="157">
        <f>O109*H109</f>
        <v>2.0700000000000003</v>
      </c>
      <c r="Q109" s="157">
        <v>0</v>
      </c>
      <c r="R109" s="157">
        <f>Q109*H109</f>
        <v>0</v>
      </c>
      <c r="S109" s="157">
        <v>0.26</v>
      </c>
      <c r="T109" s="158">
        <f>S109*H109</f>
        <v>2.34</v>
      </c>
      <c r="AR109" s="22" t="s">
        <v>145</v>
      </c>
      <c r="AT109" s="22" t="s">
        <v>140</v>
      </c>
      <c r="AU109" s="22" t="s">
        <v>80</v>
      </c>
      <c r="AY109" s="22" t="s">
        <v>138</v>
      </c>
      <c r="BE109" s="159">
        <f>IF(N109="základní",J109,0)</f>
        <v>0</v>
      </c>
      <c r="BF109" s="159">
        <f>IF(N109="snížená",J109,0)</f>
        <v>0</v>
      </c>
      <c r="BG109" s="159">
        <f>IF(N109="zákl. přenesená",J109,0)</f>
        <v>0</v>
      </c>
      <c r="BH109" s="159">
        <f>IF(N109="sníž. přenesená",J109,0)</f>
        <v>0</v>
      </c>
      <c r="BI109" s="159">
        <f>IF(N109="nulová",J109,0)</f>
        <v>0</v>
      </c>
      <c r="BJ109" s="22" t="s">
        <v>78</v>
      </c>
      <c r="BK109" s="159">
        <f>ROUND(I109*H109,2)</f>
        <v>0</v>
      </c>
      <c r="BL109" s="22" t="s">
        <v>145</v>
      </c>
      <c r="BM109" s="22" t="s">
        <v>151</v>
      </c>
    </row>
    <row r="110" spans="2:65" s="11" customFormat="1">
      <c r="B110" s="160"/>
      <c r="D110" s="161" t="s">
        <v>147</v>
      </c>
      <c r="E110" s="162" t="s">
        <v>5</v>
      </c>
      <c r="F110" s="163" t="s">
        <v>152</v>
      </c>
      <c r="H110" s="164">
        <v>9</v>
      </c>
      <c r="L110" s="160"/>
      <c r="M110" s="165"/>
      <c r="N110" s="166"/>
      <c r="O110" s="166"/>
      <c r="P110" s="166"/>
      <c r="Q110" s="166"/>
      <c r="R110" s="166"/>
      <c r="S110" s="166"/>
      <c r="T110" s="167"/>
      <c r="AT110" s="168" t="s">
        <v>147</v>
      </c>
      <c r="AU110" s="168" t="s">
        <v>80</v>
      </c>
      <c r="AV110" s="11" t="s">
        <v>80</v>
      </c>
      <c r="AW110" s="11" t="s">
        <v>33</v>
      </c>
      <c r="AX110" s="11" t="s">
        <v>78</v>
      </c>
      <c r="AY110" s="168" t="s">
        <v>138</v>
      </c>
    </row>
    <row r="111" spans="2:65" s="1" customFormat="1" ht="22.5" customHeight="1">
      <c r="B111" s="148"/>
      <c r="C111" s="149" t="s">
        <v>153</v>
      </c>
      <c r="D111" s="149" t="s">
        <v>140</v>
      </c>
      <c r="E111" s="150" t="s">
        <v>154</v>
      </c>
      <c r="F111" s="151" t="s">
        <v>155</v>
      </c>
      <c r="G111" s="152" t="s">
        <v>156</v>
      </c>
      <c r="H111" s="153">
        <v>9</v>
      </c>
      <c r="I111" s="154"/>
      <c r="J111" s="154">
        <f>ROUND(I111*H111,2)</f>
        <v>0</v>
      </c>
      <c r="K111" s="151" t="s">
        <v>144</v>
      </c>
      <c r="L111" s="36"/>
      <c r="M111" s="155" t="s">
        <v>5</v>
      </c>
      <c r="N111" s="156" t="s">
        <v>41</v>
      </c>
      <c r="O111" s="157">
        <v>9.5000000000000001E-2</v>
      </c>
      <c r="P111" s="157">
        <f>O111*H111</f>
        <v>0.85499999999999998</v>
      </c>
      <c r="Q111" s="157">
        <v>0</v>
      </c>
      <c r="R111" s="157">
        <f>Q111*H111</f>
        <v>0</v>
      </c>
      <c r="S111" s="157">
        <v>0.04</v>
      </c>
      <c r="T111" s="158">
        <f>S111*H111</f>
        <v>0.36</v>
      </c>
      <c r="AR111" s="22" t="s">
        <v>145</v>
      </c>
      <c r="AT111" s="22" t="s">
        <v>140</v>
      </c>
      <c r="AU111" s="22" t="s">
        <v>80</v>
      </c>
      <c r="AY111" s="22" t="s">
        <v>138</v>
      </c>
      <c r="BE111" s="159">
        <f>IF(N111="základní",J111,0)</f>
        <v>0</v>
      </c>
      <c r="BF111" s="159">
        <f>IF(N111="snížená",J111,0)</f>
        <v>0</v>
      </c>
      <c r="BG111" s="159">
        <f>IF(N111="zákl. přenesená",J111,0)</f>
        <v>0</v>
      </c>
      <c r="BH111" s="159">
        <f>IF(N111="sníž. přenesená",J111,0)</f>
        <v>0</v>
      </c>
      <c r="BI111" s="159">
        <f>IF(N111="nulová",J111,0)</f>
        <v>0</v>
      </c>
      <c r="BJ111" s="22" t="s">
        <v>78</v>
      </c>
      <c r="BK111" s="159">
        <f>ROUND(I111*H111,2)</f>
        <v>0</v>
      </c>
      <c r="BL111" s="22" t="s">
        <v>145</v>
      </c>
      <c r="BM111" s="22" t="s">
        <v>157</v>
      </c>
    </row>
    <row r="112" spans="2:65" s="11" customFormat="1">
      <c r="B112" s="160"/>
      <c r="D112" s="161" t="s">
        <v>147</v>
      </c>
      <c r="E112" s="162" t="s">
        <v>5</v>
      </c>
      <c r="F112" s="163" t="s">
        <v>158</v>
      </c>
      <c r="H112" s="164">
        <v>9</v>
      </c>
      <c r="L112" s="160"/>
      <c r="M112" s="165"/>
      <c r="N112" s="166"/>
      <c r="O112" s="166"/>
      <c r="P112" s="166"/>
      <c r="Q112" s="166"/>
      <c r="R112" s="166"/>
      <c r="S112" s="166"/>
      <c r="T112" s="167"/>
      <c r="AT112" s="168" t="s">
        <v>147</v>
      </c>
      <c r="AU112" s="168" t="s">
        <v>80</v>
      </c>
      <c r="AV112" s="11" t="s">
        <v>80</v>
      </c>
      <c r="AW112" s="11" t="s">
        <v>33</v>
      </c>
      <c r="AX112" s="11" t="s">
        <v>78</v>
      </c>
      <c r="AY112" s="168" t="s">
        <v>138</v>
      </c>
    </row>
    <row r="113" spans="2:65" s="1" customFormat="1" ht="22.5" customHeight="1">
      <c r="B113" s="148"/>
      <c r="C113" s="149" t="s">
        <v>145</v>
      </c>
      <c r="D113" s="149" t="s">
        <v>140</v>
      </c>
      <c r="E113" s="150" t="s">
        <v>159</v>
      </c>
      <c r="F113" s="151" t="s">
        <v>160</v>
      </c>
      <c r="G113" s="152" t="s">
        <v>161</v>
      </c>
      <c r="H113" s="153">
        <v>11.324999999999999</v>
      </c>
      <c r="I113" s="154"/>
      <c r="J113" s="154">
        <f>ROUND(I113*H113,2)</f>
        <v>0</v>
      </c>
      <c r="K113" s="151" t="s">
        <v>144</v>
      </c>
      <c r="L113" s="36"/>
      <c r="M113" s="155" t="s">
        <v>5</v>
      </c>
      <c r="N113" s="156" t="s">
        <v>41</v>
      </c>
      <c r="O113" s="157">
        <v>0.36799999999999999</v>
      </c>
      <c r="P113" s="157">
        <f>O113*H113</f>
        <v>4.1675999999999993</v>
      </c>
      <c r="Q113" s="157">
        <v>0</v>
      </c>
      <c r="R113" s="157">
        <f>Q113*H113</f>
        <v>0</v>
      </c>
      <c r="S113" s="157">
        <v>0</v>
      </c>
      <c r="T113" s="158">
        <f>S113*H113</f>
        <v>0</v>
      </c>
      <c r="AR113" s="22" t="s">
        <v>145</v>
      </c>
      <c r="AT113" s="22" t="s">
        <v>140</v>
      </c>
      <c r="AU113" s="22" t="s">
        <v>80</v>
      </c>
      <c r="AY113" s="22" t="s">
        <v>138</v>
      </c>
      <c r="BE113" s="159">
        <f>IF(N113="základní",J113,0)</f>
        <v>0</v>
      </c>
      <c r="BF113" s="159">
        <f>IF(N113="snížená",J113,0)</f>
        <v>0</v>
      </c>
      <c r="BG113" s="159">
        <f>IF(N113="zákl. přenesená",J113,0)</f>
        <v>0</v>
      </c>
      <c r="BH113" s="159">
        <f>IF(N113="sníž. přenesená",J113,0)</f>
        <v>0</v>
      </c>
      <c r="BI113" s="159">
        <f>IF(N113="nulová",J113,0)</f>
        <v>0</v>
      </c>
      <c r="BJ113" s="22" t="s">
        <v>78</v>
      </c>
      <c r="BK113" s="159">
        <f>ROUND(I113*H113,2)</f>
        <v>0</v>
      </c>
      <c r="BL113" s="22" t="s">
        <v>145</v>
      </c>
      <c r="BM113" s="22" t="s">
        <v>162</v>
      </c>
    </row>
    <row r="114" spans="2:65" s="11" customFormat="1">
      <c r="B114" s="160"/>
      <c r="D114" s="169" t="s">
        <v>147</v>
      </c>
      <c r="E114" s="168" t="s">
        <v>5</v>
      </c>
      <c r="F114" s="170" t="s">
        <v>163</v>
      </c>
      <c r="H114" s="171">
        <v>10.125</v>
      </c>
      <c r="L114" s="160"/>
      <c r="M114" s="165"/>
      <c r="N114" s="166"/>
      <c r="O114" s="166"/>
      <c r="P114" s="166"/>
      <c r="Q114" s="166"/>
      <c r="R114" s="166"/>
      <c r="S114" s="166"/>
      <c r="T114" s="167"/>
      <c r="AT114" s="168" t="s">
        <v>147</v>
      </c>
      <c r="AU114" s="168" t="s">
        <v>80</v>
      </c>
      <c r="AV114" s="11" t="s">
        <v>80</v>
      </c>
      <c r="AW114" s="11" t="s">
        <v>33</v>
      </c>
      <c r="AX114" s="11" t="s">
        <v>70</v>
      </c>
      <c r="AY114" s="168" t="s">
        <v>138</v>
      </c>
    </row>
    <row r="115" spans="2:65" s="11" customFormat="1">
      <c r="B115" s="160"/>
      <c r="D115" s="169" t="s">
        <v>147</v>
      </c>
      <c r="E115" s="168" t="s">
        <v>5</v>
      </c>
      <c r="F115" s="170" t="s">
        <v>164</v>
      </c>
      <c r="H115" s="171">
        <v>1.2</v>
      </c>
      <c r="L115" s="160"/>
      <c r="M115" s="165"/>
      <c r="N115" s="166"/>
      <c r="O115" s="166"/>
      <c r="P115" s="166"/>
      <c r="Q115" s="166"/>
      <c r="R115" s="166"/>
      <c r="S115" s="166"/>
      <c r="T115" s="167"/>
      <c r="AT115" s="168" t="s">
        <v>147</v>
      </c>
      <c r="AU115" s="168" t="s">
        <v>80</v>
      </c>
      <c r="AV115" s="11" t="s">
        <v>80</v>
      </c>
      <c r="AW115" s="11" t="s">
        <v>33</v>
      </c>
      <c r="AX115" s="11" t="s">
        <v>70</v>
      </c>
      <c r="AY115" s="168" t="s">
        <v>138</v>
      </c>
    </row>
    <row r="116" spans="2:65" s="12" customFormat="1">
      <c r="B116" s="172"/>
      <c r="D116" s="161" t="s">
        <v>147</v>
      </c>
      <c r="E116" s="173" t="s">
        <v>5</v>
      </c>
      <c r="F116" s="174" t="s">
        <v>165</v>
      </c>
      <c r="H116" s="175">
        <v>11.324999999999999</v>
      </c>
      <c r="L116" s="172"/>
      <c r="M116" s="176"/>
      <c r="N116" s="177"/>
      <c r="O116" s="177"/>
      <c r="P116" s="177"/>
      <c r="Q116" s="177"/>
      <c r="R116" s="177"/>
      <c r="S116" s="177"/>
      <c r="T116" s="178"/>
      <c r="AT116" s="179" t="s">
        <v>147</v>
      </c>
      <c r="AU116" s="179" t="s">
        <v>80</v>
      </c>
      <c r="AV116" s="12" t="s">
        <v>145</v>
      </c>
      <c r="AW116" s="12" t="s">
        <v>33</v>
      </c>
      <c r="AX116" s="12" t="s">
        <v>78</v>
      </c>
      <c r="AY116" s="179" t="s">
        <v>138</v>
      </c>
    </row>
    <row r="117" spans="2:65" s="1" customFormat="1" ht="22.5" customHeight="1">
      <c r="B117" s="148"/>
      <c r="C117" s="149" t="s">
        <v>166</v>
      </c>
      <c r="D117" s="149" t="s">
        <v>140</v>
      </c>
      <c r="E117" s="150" t="s">
        <v>167</v>
      </c>
      <c r="F117" s="151" t="s">
        <v>168</v>
      </c>
      <c r="G117" s="152" t="s">
        <v>161</v>
      </c>
      <c r="H117" s="153">
        <v>6.3440000000000003</v>
      </c>
      <c r="I117" s="154"/>
      <c r="J117" s="154">
        <f>ROUND(I117*H117,2)</f>
        <v>0</v>
      </c>
      <c r="K117" s="151" t="s">
        <v>144</v>
      </c>
      <c r="L117" s="36"/>
      <c r="M117" s="155" t="s">
        <v>5</v>
      </c>
      <c r="N117" s="156" t="s">
        <v>41</v>
      </c>
      <c r="O117" s="157">
        <v>2.3199999999999998</v>
      </c>
      <c r="P117" s="157">
        <f>O117*H117</f>
        <v>14.71808</v>
      </c>
      <c r="Q117" s="157">
        <v>0</v>
      </c>
      <c r="R117" s="157">
        <f>Q117*H117</f>
        <v>0</v>
      </c>
      <c r="S117" s="157">
        <v>0</v>
      </c>
      <c r="T117" s="158">
        <f>S117*H117</f>
        <v>0</v>
      </c>
      <c r="AR117" s="22" t="s">
        <v>145</v>
      </c>
      <c r="AT117" s="22" t="s">
        <v>140</v>
      </c>
      <c r="AU117" s="22" t="s">
        <v>80</v>
      </c>
      <c r="AY117" s="22" t="s">
        <v>138</v>
      </c>
      <c r="BE117" s="159">
        <f>IF(N117="základní",J117,0)</f>
        <v>0</v>
      </c>
      <c r="BF117" s="159">
        <f>IF(N117="snížená",J117,0)</f>
        <v>0</v>
      </c>
      <c r="BG117" s="159">
        <f>IF(N117="zákl. přenesená",J117,0)</f>
        <v>0</v>
      </c>
      <c r="BH117" s="159">
        <f>IF(N117="sníž. přenesená",J117,0)</f>
        <v>0</v>
      </c>
      <c r="BI117" s="159">
        <f>IF(N117="nulová",J117,0)</f>
        <v>0</v>
      </c>
      <c r="BJ117" s="22" t="s">
        <v>78</v>
      </c>
      <c r="BK117" s="159">
        <f>ROUND(I117*H117,2)</f>
        <v>0</v>
      </c>
      <c r="BL117" s="22" t="s">
        <v>145</v>
      </c>
      <c r="BM117" s="22" t="s">
        <v>169</v>
      </c>
    </row>
    <row r="118" spans="2:65" s="11" customFormat="1">
      <c r="B118" s="160"/>
      <c r="D118" s="169" t="s">
        <v>147</v>
      </c>
      <c r="E118" s="168" t="s">
        <v>5</v>
      </c>
      <c r="F118" s="170" t="s">
        <v>170</v>
      </c>
      <c r="H118" s="171">
        <v>6.08</v>
      </c>
      <c r="L118" s="160"/>
      <c r="M118" s="165"/>
      <c r="N118" s="166"/>
      <c r="O118" s="166"/>
      <c r="P118" s="166"/>
      <c r="Q118" s="166"/>
      <c r="R118" s="166"/>
      <c r="S118" s="166"/>
      <c r="T118" s="167"/>
      <c r="AT118" s="168" t="s">
        <v>147</v>
      </c>
      <c r="AU118" s="168" t="s">
        <v>80</v>
      </c>
      <c r="AV118" s="11" t="s">
        <v>80</v>
      </c>
      <c r="AW118" s="11" t="s">
        <v>33</v>
      </c>
      <c r="AX118" s="11" t="s">
        <v>70</v>
      </c>
      <c r="AY118" s="168" t="s">
        <v>138</v>
      </c>
    </row>
    <row r="119" spans="2:65" s="11" customFormat="1">
      <c r="B119" s="160"/>
      <c r="D119" s="169" t="s">
        <v>147</v>
      </c>
      <c r="E119" s="168" t="s">
        <v>5</v>
      </c>
      <c r="F119" s="170" t="s">
        <v>171</v>
      </c>
      <c r="H119" s="171">
        <v>0.26400000000000001</v>
      </c>
      <c r="L119" s="160"/>
      <c r="M119" s="165"/>
      <c r="N119" s="166"/>
      <c r="O119" s="166"/>
      <c r="P119" s="166"/>
      <c r="Q119" s="166"/>
      <c r="R119" s="166"/>
      <c r="S119" s="166"/>
      <c r="T119" s="167"/>
      <c r="AT119" s="168" t="s">
        <v>147</v>
      </c>
      <c r="AU119" s="168" t="s">
        <v>80</v>
      </c>
      <c r="AV119" s="11" t="s">
        <v>80</v>
      </c>
      <c r="AW119" s="11" t="s">
        <v>33</v>
      </c>
      <c r="AX119" s="11" t="s">
        <v>70</v>
      </c>
      <c r="AY119" s="168" t="s">
        <v>138</v>
      </c>
    </row>
    <row r="120" spans="2:65" s="12" customFormat="1">
      <c r="B120" s="172"/>
      <c r="D120" s="161" t="s">
        <v>147</v>
      </c>
      <c r="E120" s="173" t="s">
        <v>5</v>
      </c>
      <c r="F120" s="174" t="s">
        <v>165</v>
      </c>
      <c r="H120" s="175">
        <v>6.3440000000000003</v>
      </c>
      <c r="L120" s="172"/>
      <c r="M120" s="176"/>
      <c r="N120" s="177"/>
      <c r="O120" s="177"/>
      <c r="P120" s="177"/>
      <c r="Q120" s="177"/>
      <c r="R120" s="177"/>
      <c r="S120" s="177"/>
      <c r="T120" s="178"/>
      <c r="AT120" s="179" t="s">
        <v>147</v>
      </c>
      <c r="AU120" s="179" t="s">
        <v>80</v>
      </c>
      <c r="AV120" s="12" t="s">
        <v>145</v>
      </c>
      <c r="AW120" s="12" t="s">
        <v>33</v>
      </c>
      <c r="AX120" s="12" t="s">
        <v>78</v>
      </c>
      <c r="AY120" s="179" t="s">
        <v>138</v>
      </c>
    </row>
    <row r="121" spans="2:65" s="1" customFormat="1" ht="22.5" customHeight="1">
      <c r="B121" s="148"/>
      <c r="C121" s="149" t="s">
        <v>172</v>
      </c>
      <c r="D121" s="149" t="s">
        <v>140</v>
      </c>
      <c r="E121" s="150" t="s">
        <v>173</v>
      </c>
      <c r="F121" s="151" t="s">
        <v>174</v>
      </c>
      <c r="G121" s="152" t="s">
        <v>161</v>
      </c>
      <c r="H121" s="153">
        <v>6.3440000000000003</v>
      </c>
      <c r="I121" s="154"/>
      <c r="J121" s="154">
        <f>ROUND(I121*H121,2)</f>
        <v>0</v>
      </c>
      <c r="K121" s="151" t="s">
        <v>144</v>
      </c>
      <c r="L121" s="36"/>
      <c r="M121" s="155" t="s">
        <v>5</v>
      </c>
      <c r="N121" s="156" t="s">
        <v>41</v>
      </c>
      <c r="O121" s="157">
        <v>0.34499999999999997</v>
      </c>
      <c r="P121" s="157">
        <f>O121*H121</f>
        <v>2.1886799999999997</v>
      </c>
      <c r="Q121" s="157">
        <v>0</v>
      </c>
      <c r="R121" s="157">
        <f>Q121*H121</f>
        <v>0</v>
      </c>
      <c r="S121" s="157">
        <v>0</v>
      </c>
      <c r="T121" s="158">
        <f>S121*H121</f>
        <v>0</v>
      </c>
      <c r="AR121" s="22" t="s">
        <v>145</v>
      </c>
      <c r="AT121" s="22" t="s">
        <v>140</v>
      </c>
      <c r="AU121" s="22" t="s">
        <v>80</v>
      </c>
      <c r="AY121" s="22" t="s">
        <v>138</v>
      </c>
      <c r="BE121" s="159">
        <f>IF(N121="základní",J121,0)</f>
        <v>0</v>
      </c>
      <c r="BF121" s="159">
        <f>IF(N121="snížená",J121,0)</f>
        <v>0</v>
      </c>
      <c r="BG121" s="159">
        <f>IF(N121="zákl. přenesená",J121,0)</f>
        <v>0</v>
      </c>
      <c r="BH121" s="159">
        <f>IF(N121="sníž. přenesená",J121,0)</f>
        <v>0</v>
      </c>
      <c r="BI121" s="159">
        <f>IF(N121="nulová",J121,0)</f>
        <v>0</v>
      </c>
      <c r="BJ121" s="22" t="s">
        <v>78</v>
      </c>
      <c r="BK121" s="159">
        <f>ROUND(I121*H121,2)</f>
        <v>0</v>
      </c>
      <c r="BL121" s="22" t="s">
        <v>145</v>
      </c>
      <c r="BM121" s="22" t="s">
        <v>175</v>
      </c>
    </row>
    <row r="122" spans="2:65" s="1" customFormat="1" ht="22.5" customHeight="1">
      <c r="B122" s="148"/>
      <c r="C122" s="149" t="s">
        <v>176</v>
      </c>
      <c r="D122" s="149" t="s">
        <v>140</v>
      </c>
      <c r="E122" s="150" t="s">
        <v>177</v>
      </c>
      <c r="F122" s="151" t="s">
        <v>178</v>
      </c>
      <c r="G122" s="152" t="s">
        <v>161</v>
      </c>
      <c r="H122" s="153">
        <v>17.669</v>
      </c>
      <c r="I122" s="154"/>
      <c r="J122" s="154">
        <f>ROUND(I122*H122,2)</f>
        <v>0</v>
      </c>
      <c r="K122" s="151" t="s">
        <v>144</v>
      </c>
      <c r="L122" s="36"/>
      <c r="M122" s="155" t="s">
        <v>5</v>
      </c>
      <c r="N122" s="156" t="s">
        <v>41</v>
      </c>
      <c r="O122" s="157">
        <v>8.3000000000000004E-2</v>
      </c>
      <c r="P122" s="157">
        <f>O122*H122</f>
        <v>1.4665270000000001</v>
      </c>
      <c r="Q122" s="157">
        <v>0</v>
      </c>
      <c r="R122" s="157">
        <f>Q122*H122</f>
        <v>0</v>
      </c>
      <c r="S122" s="157">
        <v>0</v>
      </c>
      <c r="T122" s="158">
        <f>S122*H122</f>
        <v>0</v>
      </c>
      <c r="AR122" s="22" t="s">
        <v>145</v>
      </c>
      <c r="AT122" s="22" t="s">
        <v>140</v>
      </c>
      <c r="AU122" s="22" t="s">
        <v>80</v>
      </c>
      <c r="AY122" s="22" t="s">
        <v>138</v>
      </c>
      <c r="BE122" s="159">
        <f>IF(N122="základní",J122,0)</f>
        <v>0</v>
      </c>
      <c r="BF122" s="159">
        <f>IF(N122="snížená",J122,0)</f>
        <v>0</v>
      </c>
      <c r="BG122" s="159">
        <f>IF(N122="zákl. přenesená",J122,0)</f>
        <v>0</v>
      </c>
      <c r="BH122" s="159">
        <f>IF(N122="sníž. přenesená",J122,0)</f>
        <v>0</v>
      </c>
      <c r="BI122" s="159">
        <f>IF(N122="nulová",J122,0)</f>
        <v>0</v>
      </c>
      <c r="BJ122" s="22" t="s">
        <v>78</v>
      </c>
      <c r="BK122" s="159">
        <f>ROUND(I122*H122,2)</f>
        <v>0</v>
      </c>
      <c r="BL122" s="22" t="s">
        <v>145</v>
      </c>
      <c r="BM122" s="22" t="s">
        <v>179</v>
      </c>
    </row>
    <row r="123" spans="2:65" s="11" customFormat="1">
      <c r="B123" s="160"/>
      <c r="D123" s="169" t="s">
        <v>147</v>
      </c>
      <c r="E123" s="168" t="s">
        <v>5</v>
      </c>
      <c r="F123" s="170" t="s">
        <v>180</v>
      </c>
      <c r="H123" s="171">
        <v>11.324999999999999</v>
      </c>
      <c r="L123" s="160"/>
      <c r="M123" s="165"/>
      <c r="N123" s="166"/>
      <c r="O123" s="166"/>
      <c r="P123" s="166"/>
      <c r="Q123" s="166"/>
      <c r="R123" s="166"/>
      <c r="S123" s="166"/>
      <c r="T123" s="167"/>
      <c r="AT123" s="168" t="s">
        <v>147</v>
      </c>
      <c r="AU123" s="168" t="s">
        <v>80</v>
      </c>
      <c r="AV123" s="11" t="s">
        <v>80</v>
      </c>
      <c r="AW123" s="11" t="s">
        <v>33</v>
      </c>
      <c r="AX123" s="11" t="s">
        <v>70</v>
      </c>
      <c r="AY123" s="168" t="s">
        <v>138</v>
      </c>
    </row>
    <row r="124" spans="2:65" s="11" customFormat="1">
      <c r="B124" s="160"/>
      <c r="D124" s="169" t="s">
        <v>147</v>
      </c>
      <c r="E124" s="168" t="s">
        <v>5</v>
      </c>
      <c r="F124" s="170" t="s">
        <v>181</v>
      </c>
      <c r="H124" s="171">
        <v>6.3440000000000003</v>
      </c>
      <c r="L124" s="160"/>
      <c r="M124" s="165"/>
      <c r="N124" s="166"/>
      <c r="O124" s="166"/>
      <c r="P124" s="166"/>
      <c r="Q124" s="166"/>
      <c r="R124" s="166"/>
      <c r="S124" s="166"/>
      <c r="T124" s="167"/>
      <c r="AT124" s="168" t="s">
        <v>147</v>
      </c>
      <c r="AU124" s="168" t="s">
        <v>80</v>
      </c>
      <c r="AV124" s="11" t="s">
        <v>80</v>
      </c>
      <c r="AW124" s="11" t="s">
        <v>33</v>
      </c>
      <c r="AX124" s="11" t="s">
        <v>70</v>
      </c>
      <c r="AY124" s="168" t="s">
        <v>138</v>
      </c>
    </row>
    <row r="125" spans="2:65" s="12" customFormat="1">
      <c r="B125" s="172"/>
      <c r="D125" s="161" t="s">
        <v>147</v>
      </c>
      <c r="E125" s="173" t="s">
        <v>5</v>
      </c>
      <c r="F125" s="174" t="s">
        <v>165</v>
      </c>
      <c r="H125" s="175">
        <v>17.669</v>
      </c>
      <c r="L125" s="172"/>
      <c r="M125" s="176"/>
      <c r="N125" s="177"/>
      <c r="O125" s="177"/>
      <c r="P125" s="177"/>
      <c r="Q125" s="177"/>
      <c r="R125" s="177"/>
      <c r="S125" s="177"/>
      <c r="T125" s="178"/>
      <c r="AT125" s="179" t="s">
        <v>147</v>
      </c>
      <c r="AU125" s="179" t="s">
        <v>80</v>
      </c>
      <c r="AV125" s="12" t="s">
        <v>145</v>
      </c>
      <c r="AW125" s="12" t="s">
        <v>33</v>
      </c>
      <c r="AX125" s="12" t="s">
        <v>78</v>
      </c>
      <c r="AY125" s="179" t="s">
        <v>138</v>
      </c>
    </row>
    <row r="126" spans="2:65" s="1" customFormat="1" ht="22.5" customHeight="1">
      <c r="B126" s="148"/>
      <c r="C126" s="149" t="s">
        <v>182</v>
      </c>
      <c r="D126" s="149" t="s">
        <v>140</v>
      </c>
      <c r="E126" s="150" t="s">
        <v>183</v>
      </c>
      <c r="F126" s="151" t="s">
        <v>184</v>
      </c>
      <c r="G126" s="152" t="s">
        <v>161</v>
      </c>
      <c r="H126" s="153">
        <v>17.669</v>
      </c>
      <c r="I126" s="154"/>
      <c r="J126" s="154">
        <f>ROUND(I126*H126,2)</f>
        <v>0</v>
      </c>
      <c r="K126" s="151" t="s">
        <v>144</v>
      </c>
      <c r="L126" s="36"/>
      <c r="M126" s="155" t="s">
        <v>5</v>
      </c>
      <c r="N126" s="156" t="s">
        <v>41</v>
      </c>
      <c r="O126" s="157">
        <v>8.9999999999999993E-3</v>
      </c>
      <c r="P126" s="157">
        <f>O126*H126</f>
        <v>0.159021</v>
      </c>
      <c r="Q126" s="157">
        <v>0</v>
      </c>
      <c r="R126" s="157">
        <f>Q126*H126</f>
        <v>0</v>
      </c>
      <c r="S126" s="157">
        <v>0</v>
      </c>
      <c r="T126" s="158">
        <f>S126*H126</f>
        <v>0</v>
      </c>
      <c r="AR126" s="22" t="s">
        <v>145</v>
      </c>
      <c r="AT126" s="22" t="s">
        <v>140</v>
      </c>
      <c r="AU126" s="22" t="s">
        <v>80</v>
      </c>
      <c r="AY126" s="22" t="s">
        <v>138</v>
      </c>
      <c r="BE126" s="159">
        <f>IF(N126="základní",J126,0)</f>
        <v>0</v>
      </c>
      <c r="BF126" s="159">
        <f>IF(N126="snížená",J126,0)</f>
        <v>0</v>
      </c>
      <c r="BG126" s="159">
        <f>IF(N126="zákl. přenesená",J126,0)</f>
        <v>0</v>
      </c>
      <c r="BH126" s="159">
        <f>IF(N126="sníž. přenesená",J126,0)</f>
        <v>0</v>
      </c>
      <c r="BI126" s="159">
        <f>IF(N126="nulová",J126,0)</f>
        <v>0</v>
      </c>
      <c r="BJ126" s="22" t="s">
        <v>78</v>
      </c>
      <c r="BK126" s="159">
        <f>ROUND(I126*H126,2)</f>
        <v>0</v>
      </c>
      <c r="BL126" s="22" t="s">
        <v>145</v>
      </c>
      <c r="BM126" s="22" t="s">
        <v>185</v>
      </c>
    </row>
    <row r="127" spans="2:65" s="1" customFormat="1" ht="22.5" customHeight="1">
      <c r="B127" s="148"/>
      <c r="C127" s="149" t="s">
        <v>186</v>
      </c>
      <c r="D127" s="149" t="s">
        <v>140</v>
      </c>
      <c r="E127" s="150" t="s">
        <v>187</v>
      </c>
      <c r="F127" s="151" t="s">
        <v>188</v>
      </c>
      <c r="G127" s="152" t="s">
        <v>189</v>
      </c>
      <c r="H127" s="153">
        <v>31.803999999999998</v>
      </c>
      <c r="I127" s="154"/>
      <c r="J127" s="154">
        <f>ROUND(I127*H127,2)</f>
        <v>0</v>
      </c>
      <c r="K127" s="151" t="s">
        <v>144</v>
      </c>
      <c r="L127" s="36"/>
      <c r="M127" s="155" t="s">
        <v>5</v>
      </c>
      <c r="N127" s="156" t="s">
        <v>41</v>
      </c>
      <c r="O127" s="157">
        <v>0</v>
      </c>
      <c r="P127" s="157">
        <f>O127*H127</f>
        <v>0</v>
      </c>
      <c r="Q127" s="157">
        <v>0</v>
      </c>
      <c r="R127" s="157">
        <f>Q127*H127</f>
        <v>0</v>
      </c>
      <c r="S127" s="157">
        <v>0</v>
      </c>
      <c r="T127" s="158">
        <f>S127*H127</f>
        <v>0</v>
      </c>
      <c r="AR127" s="22" t="s">
        <v>145</v>
      </c>
      <c r="AT127" s="22" t="s">
        <v>140</v>
      </c>
      <c r="AU127" s="22" t="s">
        <v>80</v>
      </c>
      <c r="AY127" s="22" t="s">
        <v>138</v>
      </c>
      <c r="BE127" s="159">
        <f>IF(N127="základní",J127,0)</f>
        <v>0</v>
      </c>
      <c r="BF127" s="159">
        <f>IF(N127="snížená",J127,0)</f>
        <v>0</v>
      </c>
      <c r="BG127" s="159">
        <f>IF(N127="zákl. přenesená",J127,0)</f>
        <v>0</v>
      </c>
      <c r="BH127" s="159">
        <f>IF(N127="sníž. přenesená",J127,0)</f>
        <v>0</v>
      </c>
      <c r="BI127" s="159">
        <f>IF(N127="nulová",J127,0)</f>
        <v>0</v>
      </c>
      <c r="BJ127" s="22" t="s">
        <v>78</v>
      </c>
      <c r="BK127" s="159">
        <f>ROUND(I127*H127,2)</f>
        <v>0</v>
      </c>
      <c r="BL127" s="22" t="s">
        <v>145</v>
      </c>
      <c r="BM127" s="22" t="s">
        <v>190</v>
      </c>
    </row>
    <row r="128" spans="2:65" s="11" customFormat="1">
      <c r="B128" s="160"/>
      <c r="D128" s="169" t="s">
        <v>147</v>
      </c>
      <c r="E128" s="168" t="s">
        <v>5</v>
      </c>
      <c r="F128" s="170" t="s">
        <v>191</v>
      </c>
      <c r="H128" s="171">
        <v>31.803999999999998</v>
      </c>
      <c r="L128" s="160"/>
      <c r="M128" s="165"/>
      <c r="N128" s="166"/>
      <c r="O128" s="166"/>
      <c r="P128" s="166"/>
      <c r="Q128" s="166"/>
      <c r="R128" s="166"/>
      <c r="S128" s="166"/>
      <c r="T128" s="167"/>
      <c r="AT128" s="168" t="s">
        <v>147</v>
      </c>
      <c r="AU128" s="168" t="s">
        <v>80</v>
      </c>
      <c r="AV128" s="11" t="s">
        <v>80</v>
      </c>
      <c r="AW128" s="11" t="s">
        <v>33</v>
      </c>
      <c r="AX128" s="11" t="s">
        <v>78</v>
      </c>
      <c r="AY128" s="168" t="s">
        <v>138</v>
      </c>
    </row>
    <row r="129" spans="2:65" s="10" customFormat="1" ht="29.85" customHeight="1">
      <c r="B129" s="135"/>
      <c r="D129" s="145" t="s">
        <v>69</v>
      </c>
      <c r="E129" s="146" t="s">
        <v>80</v>
      </c>
      <c r="F129" s="146" t="s">
        <v>192</v>
      </c>
      <c r="J129" s="147">
        <f>BK129</f>
        <v>0</v>
      </c>
      <c r="L129" s="135"/>
      <c r="M129" s="139"/>
      <c r="N129" s="140"/>
      <c r="O129" s="140"/>
      <c r="P129" s="141">
        <f>SUM(P130:P150)</f>
        <v>26.460785000000001</v>
      </c>
      <c r="Q129" s="140"/>
      <c r="R129" s="141">
        <f>SUM(R130:R150)</f>
        <v>7.0650083199999996</v>
      </c>
      <c r="S129" s="140"/>
      <c r="T129" s="142">
        <f>SUM(T130:T150)</f>
        <v>0</v>
      </c>
      <c r="AR129" s="136" t="s">
        <v>78</v>
      </c>
      <c r="AT129" s="143" t="s">
        <v>69</v>
      </c>
      <c r="AU129" s="143" t="s">
        <v>78</v>
      </c>
      <c r="AY129" s="136" t="s">
        <v>138</v>
      </c>
      <c r="BK129" s="144">
        <f>SUM(BK130:BK150)</f>
        <v>0</v>
      </c>
    </row>
    <row r="130" spans="2:65" s="1" customFormat="1" ht="22.5" customHeight="1">
      <c r="B130" s="148"/>
      <c r="C130" s="149" t="s">
        <v>193</v>
      </c>
      <c r="D130" s="149" t="s">
        <v>140</v>
      </c>
      <c r="E130" s="150" t="s">
        <v>194</v>
      </c>
      <c r="F130" s="151" t="s">
        <v>195</v>
      </c>
      <c r="G130" s="152" t="s">
        <v>161</v>
      </c>
      <c r="H130" s="153">
        <v>3.32</v>
      </c>
      <c r="I130" s="154"/>
      <c r="J130" s="154">
        <f>ROUND(I130*H130,2)</f>
        <v>0</v>
      </c>
      <c r="K130" s="151" t="s">
        <v>144</v>
      </c>
      <c r="L130" s="36"/>
      <c r="M130" s="155" t="s">
        <v>5</v>
      </c>
      <c r="N130" s="156" t="s">
        <v>41</v>
      </c>
      <c r="O130" s="157">
        <v>0.98499999999999999</v>
      </c>
      <c r="P130" s="157">
        <f>O130*H130</f>
        <v>3.2702</v>
      </c>
      <c r="Q130" s="157">
        <v>0</v>
      </c>
      <c r="R130" s="157">
        <f>Q130*H130</f>
        <v>0</v>
      </c>
      <c r="S130" s="157">
        <v>0</v>
      </c>
      <c r="T130" s="158">
        <f>S130*H130</f>
        <v>0</v>
      </c>
      <c r="AR130" s="22" t="s">
        <v>145</v>
      </c>
      <c r="AT130" s="22" t="s">
        <v>140</v>
      </c>
      <c r="AU130" s="22" t="s">
        <v>80</v>
      </c>
      <c r="AY130" s="22" t="s">
        <v>138</v>
      </c>
      <c r="BE130" s="159">
        <f>IF(N130="základní",J130,0)</f>
        <v>0</v>
      </c>
      <c r="BF130" s="159">
        <f>IF(N130="snížená",J130,0)</f>
        <v>0</v>
      </c>
      <c r="BG130" s="159">
        <f>IF(N130="zákl. přenesená",J130,0)</f>
        <v>0</v>
      </c>
      <c r="BH130" s="159">
        <f>IF(N130="sníž. přenesená",J130,0)</f>
        <v>0</v>
      </c>
      <c r="BI130" s="159">
        <f>IF(N130="nulová",J130,0)</f>
        <v>0</v>
      </c>
      <c r="BJ130" s="22" t="s">
        <v>78</v>
      </c>
      <c r="BK130" s="159">
        <f>ROUND(I130*H130,2)</f>
        <v>0</v>
      </c>
      <c r="BL130" s="22" t="s">
        <v>145</v>
      </c>
      <c r="BM130" s="22" t="s">
        <v>196</v>
      </c>
    </row>
    <row r="131" spans="2:65" s="11" customFormat="1">
      <c r="B131" s="160"/>
      <c r="D131" s="169" t="s">
        <v>147</v>
      </c>
      <c r="E131" s="168" t="s">
        <v>5</v>
      </c>
      <c r="F131" s="170" t="s">
        <v>197</v>
      </c>
      <c r="H131" s="171">
        <v>2.72</v>
      </c>
      <c r="L131" s="160"/>
      <c r="M131" s="165"/>
      <c r="N131" s="166"/>
      <c r="O131" s="166"/>
      <c r="P131" s="166"/>
      <c r="Q131" s="166"/>
      <c r="R131" s="166"/>
      <c r="S131" s="166"/>
      <c r="T131" s="167"/>
      <c r="AT131" s="168" t="s">
        <v>147</v>
      </c>
      <c r="AU131" s="168" t="s">
        <v>80</v>
      </c>
      <c r="AV131" s="11" t="s">
        <v>80</v>
      </c>
      <c r="AW131" s="11" t="s">
        <v>33</v>
      </c>
      <c r="AX131" s="11" t="s">
        <v>70</v>
      </c>
      <c r="AY131" s="168" t="s">
        <v>138</v>
      </c>
    </row>
    <row r="132" spans="2:65" s="11" customFormat="1">
      <c r="B132" s="160"/>
      <c r="D132" s="169" t="s">
        <v>147</v>
      </c>
      <c r="E132" s="168" t="s">
        <v>5</v>
      </c>
      <c r="F132" s="170" t="s">
        <v>198</v>
      </c>
      <c r="H132" s="171">
        <v>0.6</v>
      </c>
      <c r="L132" s="160"/>
      <c r="M132" s="165"/>
      <c r="N132" s="166"/>
      <c r="O132" s="166"/>
      <c r="P132" s="166"/>
      <c r="Q132" s="166"/>
      <c r="R132" s="166"/>
      <c r="S132" s="166"/>
      <c r="T132" s="167"/>
      <c r="AT132" s="168" t="s">
        <v>147</v>
      </c>
      <c r="AU132" s="168" t="s">
        <v>80</v>
      </c>
      <c r="AV132" s="11" t="s">
        <v>80</v>
      </c>
      <c r="AW132" s="11" t="s">
        <v>33</v>
      </c>
      <c r="AX132" s="11" t="s">
        <v>70</v>
      </c>
      <c r="AY132" s="168" t="s">
        <v>138</v>
      </c>
    </row>
    <row r="133" spans="2:65" s="12" customFormat="1">
      <c r="B133" s="172"/>
      <c r="D133" s="161" t="s">
        <v>147</v>
      </c>
      <c r="E133" s="173" t="s">
        <v>5</v>
      </c>
      <c r="F133" s="174" t="s">
        <v>165</v>
      </c>
      <c r="H133" s="175">
        <v>3.32</v>
      </c>
      <c r="L133" s="172"/>
      <c r="M133" s="176"/>
      <c r="N133" s="177"/>
      <c r="O133" s="177"/>
      <c r="P133" s="177"/>
      <c r="Q133" s="177"/>
      <c r="R133" s="177"/>
      <c r="S133" s="177"/>
      <c r="T133" s="178"/>
      <c r="AT133" s="179" t="s">
        <v>147</v>
      </c>
      <c r="AU133" s="179" t="s">
        <v>80</v>
      </c>
      <c r="AV133" s="12" t="s">
        <v>145</v>
      </c>
      <c r="AW133" s="12" t="s">
        <v>33</v>
      </c>
      <c r="AX133" s="12" t="s">
        <v>78</v>
      </c>
      <c r="AY133" s="179" t="s">
        <v>138</v>
      </c>
    </row>
    <row r="134" spans="2:65" s="1" customFormat="1" ht="22.5" customHeight="1">
      <c r="B134" s="148"/>
      <c r="C134" s="149" t="s">
        <v>199</v>
      </c>
      <c r="D134" s="149" t="s">
        <v>140</v>
      </c>
      <c r="E134" s="150" t="s">
        <v>200</v>
      </c>
      <c r="F134" s="151" t="s">
        <v>201</v>
      </c>
      <c r="G134" s="152" t="s">
        <v>161</v>
      </c>
      <c r="H134" s="153">
        <v>3.6480000000000001</v>
      </c>
      <c r="I134" s="154"/>
      <c r="J134" s="154">
        <f>ROUND(I134*H134,2)</f>
        <v>0</v>
      </c>
      <c r="K134" s="151" t="s">
        <v>144</v>
      </c>
      <c r="L134" s="36"/>
      <c r="M134" s="155" t="s">
        <v>5</v>
      </c>
      <c r="N134" s="156" t="s">
        <v>41</v>
      </c>
      <c r="O134" s="157">
        <v>0.629</v>
      </c>
      <c r="P134" s="157">
        <f>O134*H134</f>
        <v>2.2945920000000002</v>
      </c>
      <c r="Q134" s="157">
        <v>0</v>
      </c>
      <c r="R134" s="157">
        <f>Q134*H134</f>
        <v>0</v>
      </c>
      <c r="S134" s="157">
        <v>0</v>
      </c>
      <c r="T134" s="158">
        <f>S134*H134</f>
        <v>0</v>
      </c>
      <c r="AR134" s="22" t="s">
        <v>145</v>
      </c>
      <c r="AT134" s="22" t="s">
        <v>140</v>
      </c>
      <c r="AU134" s="22" t="s">
        <v>80</v>
      </c>
      <c r="AY134" s="22" t="s">
        <v>138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22" t="s">
        <v>78</v>
      </c>
      <c r="BK134" s="159">
        <f>ROUND(I134*H134,2)</f>
        <v>0</v>
      </c>
      <c r="BL134" s="22" t="s">
        <v>145</v>
      </c>
      <c r="BM134" s="22" t="s">
        <v>202</v>
      </c>
    </row>
    <row r="135" spans="2:65" s="11" customFormat="1">
      <c r="B135" s="160"/>
      <c r="D135" s="161" t="s">
        <v>147</v>
      </c>
      <c r="E135" s="162" t="s">
        <v>5</v>
      </c>
      <c r="F135" s="163" t="s">
        <v>203</v>
      </c>
      <c r="H135" s="164">
        <v>3.6480000000000001</v>
      </c>
      <c r="L135" s="160"/>
      <c r="M135" s="165"/>
      <c r="N135" s="166"/>
      <c r="O135" s="166"/>
      <c r="P135" s="166"/>
      <c r="Q135" s="166"/>
      <c r="R135" s="166"/>
      <c r="S135" s="166"/>
      <c r="T135" s="167"/>
      <c r="AT135" s="168" t="s">
        <v>147</v>
      </c>
      <c r="AU135" s="168" t="s">
        <v>80</v>
      </c>
      <c r="AV135" s="11" t="s">
        <v>80</v>
      </c>
      <c r="AW135" s="11" t="s">
        <v>33</v>
      </c>
      <c r="AX135" s="11" t="s">
        <v>78</v>
      </c>
      <c r="AY135" s="168" t="s">
        <v>138</v>
      </c>
    </row>
    <row r="136" spans="2:65" s="1" customFormat="1" ht="22.5" customHeight="1">
      <c r="B136" s="148"/>
      <c r="C136" s="149" t="s">
        <v>204</v>
      </c>
      <c r="D136" s="149" t="s">
        <v>140</v>
      </c>
      <c r="E136" s="150" t="s">
        <v>205</v>
      </c>
      <c r="F136" s="151" t="s">
        <v>206</v>
      </c>
      <c r="G136" s="152" t="s">
        <v>143</v>
      </c>
      <c r="H136" s="153">
        <v>2.1</v>
      </c>
      <c r="I136" s="154"/>
      <c r="J136" s="154">
        <f>ROUND(I136*H136,2)</f>
        <v>0</v>
      </c>
      <c r="K136" s="151" t="s">
        <v>144</v>
      </c>
      <c r="L136" s="36"/>
      <c r="M136" s="155" t="s">
        <v>5</v>
      </c>
      <c r="N136" s="156" t="s">
        <v>41</v>
      </c>
      <c r="O136" s="157">
        <v>0.36399999999999999</v>
      </c>
      <c r="P136" s="157">
        <f>O136*H136</f>
        <v>0.76439999999999997</v>
      </c>
      <c r="Q136" s="157">
        <v>1.0300000000000001E-3</v>
      </c>
      <c r="R136" s="157">
        <f>Q136*H136</f>
        <v>2.1630000000000004E-3</v>
      </c>
      <c r="S136" s="157">
        <v>0</v>
      </c>
      <c r="T136" s="158">
        <f>S136*H136</f>
        <v>0</v>
      </c>
      <c r="AR136" s="22" t="s">
        <v>145</v>
      </c>
      <c r="AT136" s="22" t="s">
        <v>140</v>
      </c>
      <c r="AU136" s="22" t="s">
        <v>80</v>
      </c>
      <c r="AY136" s="22" t="s">
        <v>138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22" t="s">
        <v>78</v>
      </c>
      <c r="BK136" s="159">
        <f>ROUND(I136*H136,2)</f>
        <v>0</v>
      </c>
      <c r="BL136" s="22" t="s">
        <v>145</v>
      </c>
      <c r="BM136" s="22" t="s">
        <v>207</v>
      </c>
    </row>
    <row r="137" spans="2:65" s="11" customFormat="1">
      <c r="B137" s="160"/>
      <c r="D137" s="161" t="s">
        <v>147</v>
      </c>
      <c r="E137" s="162" t="s">
        <v>5</v>
      </c>
      <c r="F137" s="163" t="s">
        <v>208</v>
      </c>
      <c r="H137" s="164">
        <v>2.1</v>
      </c>
      <c r="L137" s="160"/>
      <c r="M137" s="165"/>
      <c r="N137" s="166"/>
      <c r="O137" s="166"/>
      <c r="P137" s="166"/>
      <c r="Q137" s="166"/>
      <c r="R137" s="166"/>
      <c r="S137" s="166"/>
      <c r="T137" s="167"/>
      <c r="AT137" s="168" t="s">
        <v>147</v>
      </c>
      <c r="AU137" s="168" t="s">
        <v>80</v>
      </c>
      <c r="AV137" s="11" t="s">
        <v>80</v>
      </c>
      <c r="AW137" s="11" t="s">
        <v>33</v>
      </c>
      <c r="AX137" s="11" t="s">
        <v>78</v>
      </c>
      <c r="AY137" s="168" t="s">
        <v>138</v>
      </c>
    </row>
    <row r="138" spans="2:65" s="1" customFormat="1" ht="22.5" customHeight="1">
      <c r="B138" s="148"/>
      <c r="C138" s="149" t="s">
        <v>209</v>
      </c>
      <c r="D138" s="149" t="s">
        <v>140</v>
      </c>
      <c r="E138" s="150" t="s">
        <v>210</v>
      </c>
      <c r="F138" s="151" t="s">
        <v>211</v>
      </c>
      <c r="G138" s="152" t="s">
        <v>143</v>
      </c>
      <c r="H138" s="153">
        <v>2.1</v>
      </c>
      <c r="I138" s="154"/>
      <c r="J138" s="154">
        <f>ROUND(I138*H138,2)</f>
        <v>0</v>
      </c>
      <c r="K138" s="151" t="s">
        <v>144</v>
      </c>
      <c r="L138" s="36"/>
      <c r="M138" s="155" t="s">
        <v>5</v>
      </c>
      <c r="N138" s="156" t="s">
        <v>41</v>
      </c>
      <c r="O138" s="157">
        <v>0.20100000000000001</v>
      </c>
      <c r="P138" s="157">
        <f>O138*H138</f>
        <v>0.42210000000000003</v>
      </c>
      <c r="Q138" s="157">
        <v>0</v>
      </c>
      <c r="R138" s="157">
        <f>Q138*H138</f>
        <v>0</v>
      </c>
      <c r="S138" s="157">
        <v>0</v>
      </c>
      <c r="T138" s="158">
        <f>S138*H138</f>
        <v>0</v>
      </c>
      <c r="AR138" s="22" t="s">
        <v>145</v>
      </c>
      <c r="AT138" s="22" t="s">
        <v>140</v>
      </c>
      <c r="AU138" s="22" t="s">
        <v>80</v>
      </c>
      <c r="AY138" s="22" t="s">
        <v>138</v>
      </c>
      <c r="BE138" s="159">
        <f>IF(N138="základní",J138,0)</f>
        <v>0</v>
      </c>
      <c r="BF138" s="159">
        <f>IF(N138="snížená",J138,0)</f>
        <v>0</v>
      </c>
      <c r="BG138" s="159">
        <f>IF(N138="zákl. přenesená",J138,0)</f>
        <v>0</v>
      </c>
      <c r="BH138" s="159">
        <f>IF(N138="sníž. přenesená",J138,0)</f>
        <v>0</v>
      </c>
      <c r="BI138" s="159">
        <f>IF(N138="nulová",J138,0)</f>
        <v>0</v>
      </c>
      <c r="BJ138" s="22" t="s">
        <v>78</v>
      </c>
      <c r="BK138" s="159">
        <f>ROUND(I138*H138,2)</f>
        <v>0</v>
      </c>
      <c r="BL138" s="22" t="s">
        <v>145</v>
      </c>
      <c r="BM138" s="22" t="s">
        <v>212</v>
      </c>
    </row>
    <row r="139" spans="2:65" s="1" customFormat="1" ht="22.5" customHeight="1">
      <c r="B139" s="148"/>
      <c r="C139" s="149" t="s">
        <v>213</v>
      </c>
      <c r="D139" s="149" t="s">
        <v>140</v>
      </c>
      <c r="E139" s="150" t="s">
        <v>214</v>
      </c>
      <c r="F139" s="151" t="s">
        <v>215</v>
      </c>
      <c r="G139" s="152" t="s">
        <v>189</v>
      </c>
      <c r="H139" s="153">
        <v>8.6999999999999994E-2</v>
      </c>
      <c r="I139" s="154"/>
      <c r="J139" s="154">
        <f>ROUND(I139*H139,2)</f>
        <v>0</v>
      </c>
      <c r="K139" s="151" t="s">
        <v>144</v>
      </c>
      <c r="L139" s="36"/>
      <c r="M139" s="155" t="s">
        <v>5</v>
      </c>
      <c r="N139" s="156" t="s">
        <v>41</v>
      </c>
      <c r="O139" s="157">
        <v>15.231</v>
      </c>
      <c r="P139" s="157">
        <f>O139*H139</f>
        <v>1.325097</v>
      </c>
      <c r="Q139" s="157">
        <v>1.0530600000000001</v>
      </c>
      <c r="R139" s="157">
        <f>Q139*H139</f>
        <v>9.1616219999999998E-2</v>
      </c>
      <c r="S139" s="157">
        <v>0</v>
      </c>
      <c r="T139" s="158">
        <f>S139*H139</f>
        <v>0</v>
      </c>
      <c r="AR139" s="22" t="s">
        <v>145</v>
      </c>
      <c r="AT139" s="22" t="s">
        <v>140</v>
      </c>
      <c r="AU139" s="22" t="s">
        <v>80</v>
      </c>
      <c r="AY139" s="22" t="s">
        <v>138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22" t="s">
        <v>78</v>
      </c>
      <c r="BK139" s="159">
        <f>ROUND(I139*H139,2)</f>
        <v>0</v>
      </c>
      <c r="BL139" s="22" t="s">
        <v>145</v>
      </c>
      <c r="BM139" s="22" t="s">
        <v>216</v>
      </c>
    </row>
    <row r="140" spans="2:65" s="11" customFormat="1">
      <c r="B140" s="160"/>
      <c r="D140" s="161" t="s">
        <v>147</v>
      </c>
      <c r="E140" s="162" t="s">
        <v>5</v>
      </c>
      <c r="F140" s="163" t="s">
        <v>217</v>
      </c>
      <c r="H140" s="164">
        <v>8.6999999999999994E-2</v>
      </c>
      <c r="L140" s="160"/>
      <c r="M140" s="165"/>
      <c r="N140" s="166"/>
      <c r="O140" s="166"/>
      <c r="P140" s="166"/>
      <c r="Q140" s="166"/>
      <c r="R140" s="166"/>
      <c r="S140" s="166"/>
      <c r="T140" s="167"/>
      <c r="AT140" s="168" t="s">
        <v>147</v>
      </c>
      <c r="AU140" s="168" t="s">
        <v>80</v>
      </c>
      <c r="AV140" s="11" t="s">
        <v>80</v>
      </c>
      <c r="AW140" s="11" t="s">
        <v>33</v>
      </c>
      <c r="AX140" s="11" t="s">
        <v>78</v>
      </c>
      <c r="AY140" s="168" t="s">
        <v>138</v>
      </c>
    </row>
    <row r="141" spans="2:65" s="1" customFormat="1" ht="22.5" customHeight="1">
      <c r="B141" s="148"/>
      <c r="C141" s="149" t="s">
        <v>11</v>
      </c>
      <c r="D141" s="149" t="s">
        <v>140</v>
      </c>
      <c r="E141" s="150" t="s">
        <v>218</v>
      </c>
      <c r="F141" s="151" t="s">
        <v>219</v>
      </c>
      <c r="G141" s="152" t="s">
        <v>161</v>
      </c>
      <c r="H141" s="153">
        <v>3.694</v>
      </c>
      <c r="I141" s="154"/>
      <c r="J141" s="154">
        <f>ROUND(I141*H141,2)</f>
        <v>0</v>
      </c>
      <c r="K141" s="151" t="s">
        <v>144</v>
      </c>
      <c r="L141" s="36"/>
      <c r="M141" s="155" t="s">
        <v>5</v>
      </c>
      <c r="N141" s="156" t="s">
        <v>41</v>
      </c>
      <c r="O141" s="157">
        <v>0.58399999999999996</v>
      </c>
      <c r="P141" s="157">
        <f>O141*H141</f>
        <v>2.1572959999999997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AR141" s="22" t="s">
        <v>145</v>
      </c>
      <c r="AT141" s="22" t="s">
        <v>140</v>
      </c>
      <c r="AU141" s="22" t="s">
        <v>80</v>
      </c>
      <c r="AY141" s="22" t="s">
        <v>138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22" t="s">
        <v>78</v>
      </c>
      <c r="BK141" s="159">
        <f>ROUND(I141*H141,2)</f>
        <v>0</v>
      </c>
      <c r="BL141" s="22" t="s">
        <v>145</v>
      </c>
      <c r="BM141" s="22" t="s">
        <v>220</v>
      </c>
    </row>
    <row r="142" spans="2:65" s="11" customFormat="1">
      <c r="B142" s="160"/>
      <c r="D142" s="169" t="s">
        <v>147</v>
      </c>
      <c r="E142" s="168" t="s">
        <v>5</v>
      </c>
      <c r="F142" s="170" t="s">
        <v>221</v>
      </c>
      <c r="H142" s="171">
        <v>3.54</v>
      </c>
      <c r="L142" s="160"/>
      <c r="M142" s="165"/>
      <c r="N142" s="166"/>
      <c r="O142" s="166"/>
      <c r="P142" s="166"/>
      <c r="Q142" s="166"/>
      <c r="R142" s="166"/>
      <c r="S142" s="166"/>
      <c r="T142" s="167"/>
      <c r="AT142" s="168" t="s">
        <v>147</v>
      </c>
      <c r="AU142" s="168" t="s">
        <v>80</v>
      </c>
      <c r="AV142" s="11" t="s">
        <v>80</v>
      </c>
      <c r="AW142" s="11" t="s">
        <v>33</v>
      </c>
      <c r="AX142" s="11" t="s">
        <v>70</v>
      </c>
      <c r="AY142" s="168" t="s">
        <v>138</v>
      </c>
    </row>
    <row r="143" spans="2:65" s="11" customFormat="1">
      <c r="B143" s="160"/>
      <c r="D143" s="169" t="s">
        <v>147</v>
      </c>
      <c r="E143" s="168" t="s">
        <v>5</v>
      </c>
      <c r="F143" s="170" t="s">
        <v>222</v>
      </c>
      <c r="H143" s="171">
        <v>0.154</v>
      </c>
      <c r="L143" s="160"/>
      <c r="M143" s="165"/>
      <c r="N143" s="166"/>
      <c r="O143" s="166"/>
      <c r="P143" s="166"/>
      <c r="Q143" s="166"/>
      <c r="R143" s="166"/>
      <c r="S143" s="166"/>
      <c r="T143" s="167"/>
      <c r="AT143" s="168" t="s">
        <v>147</v>
      </c>
      <c r="AU143" s="168" t="s">
        <v>80</v>
      </c>
      <c r="AV143" s="11" t="s">
        <v>80</v>
      </c>
      <c r="AW143" s="11" t="s">
        <v>33</v>
      </c>
      <c r="AX143" s="11" t="s">
        <v>70</v>
      </c>
      <c r="AY143" s="168" t="s">
        <v>138</v>
      </c>
    </row>
    <row r="144" spans="2:65" s="12" customFormat="1">
      <c r="B144" s="172"/>
      <c r="D144" s="161" t="s">
        <v>147</v>
      </c>
      <c r="E144" s="173" t="s">
        <v>5</v>
      </c>
      <c r="F144" s="174" t="s">
        <v>165</v>
      </c>
      <c r="H144" s="175">
        <v>3.694</v>
      </c>
      <c r="L144" s="172"/>
      <c r="M144" s="176"/>
      <c r="N144" s="177"/>
      <c r="O144" s="177"/>
      <c r="P144" s="177"/>
      <c r="Q144" s="177"/>
      <c r="R144" s="177"/>
      <c r="S144" s="177"/>
      <c r="T144" s="178"/>
      <c r="AT144" s="179" t="s">
        <v>147</v>
      </c>
      <c r="AU144" s="179" t="s">
        <v>80</v>
      </c>
      <c r="AV144" s="12" t="s">
        <v>145</v>
      </c>
      <c r="AW144" s="12" t="s">
        <v>33</v>
      </c>
      <c r="AX144" s="12" t="s">
        <v>78</v>
      </c>
      <c r="AY144" s="179" t="s">
        <v>138</v>
      </c>
    </row>
    <row r="145" spans="2:65" s="1" customFormat="1" ht="31.5" customHeight="1">
      <c r="B145" s="148"/>
      <c r="C145" s="149" t="s">
        <v>223</v>
      </c>
      <c r="D145" s="149" t="s">
        <v>140</v>
      </c>
      <c r="E145" s="150" t="s">
        <v>224</v>
      </c>
      <c r="F145" s="151" t="s">
        <v>225</v>
      </c>
      <c r="G145" s="152" t="s">
        <v>143</v>
      </c>
      <c r="H145" s="153">
        <v>10</v>
      </c>
      <c r="I145" s="154"/>
      <c r="J145" s="154">
        <f>ROUND(I145*H145,2)</f>
        <v>0</v>
      </c>
      <c r="K145" s="151" t="s">
        <v>5</v>
      </c>
      <c r="L145" s="36"/>
      <c r="M145" s="155" t="s">
        <v>5</v>
      </c>
      <c r="N145" s="156" t="s">
        <v>41</v>
      </c>
      <c r="O145" s="157">
        <v>0.94</v>
      </c>
      <c r="P145" s="157">
        <f>O145*H145</f>
        <v>9.3999999999999986</v>
      </c>
      <c r="Q145" s="157">
        <v>0.67488999999999999</v>
      </c>
      <c r="R145" s="157">
        <f>Q145*H145</f>
        <v>6.7488999999999999</v>
      </c>
      <c r="S145" s="157">
        <v>0</v>
      </c>
      <c r="T145" s="158">
        <f>S145*H145</f>
        <v>0</v>
      </c>
      <c r="AR145" s="22" t="s">
        <v>145</v>
      </c>
      <c r="AT145" s="22" t="s">
        <v>140</v>
      </c>
      <c r="AU145" s="22" t="s">
        <v>80</v>
      </c>
      <c r="AY145" s="22" t="s">
        <v>138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22" t="s">
        <v>78</v>
      </c>
      <c r="BK145" s="159">
        <f>ROUND(I145*H145,2)</f>
        <v>0</v>
      </c>
      <c r="BL145" s="22" t="s">
        <v>145</v>
      </c>
      <c r="BM145" s="22" t="s">
        <v>226</v>
      </c>
    </row>
    <row r="146" spans="2:65" s="11" customFormat="1">
      <c r="B146" s="160"/>
      <c r="D146" s="169" t="s">
        <v>147</v>
      </c>
      <c r="E146" s="168" t="s">
        <v>5</v>
      </c>
      <c r="F146" s="170" t="s">
        <v>227</v>
      </c>
      <c r="H146" s="171">
        <v>9.5</v>
      </c>
      <c r="L146" s="160"/>
      <c r="M146" s="165"/>
      <c r="N146" s="166"/>
      <c r="O146" s="166"/>
      <c r="P146" s="166"/>
      <c r="Q146" s="166"/>
      <c r="R146" s="166"/>
      <c r="S146" s="166"/>
      <c r="T146" s="167"/>
      <c r="AT146" s="168" t="s">
        <v>147</v>
      </c>
      <c r="AU146" s="168" t="s">
        <v>80</v>
      </c>
      <c r="AV146" s="11" t="s">
        <v>80</v>
      </c>
      <c r="AW146" s="11" t="s">
        <v>33</v>
      </c>
      <c r="AX146" s="11" t="s">
        <v>70</v>
      </c>
      <c r="AY146" s="168" t="s">
        <v>138</v>
      </c>
    </row>
    <row r="147" spans="2:65" s="11" customFormat="1">
      <c r="B147" s="160"/>
      <c r="D147" s="169" t="s">
        <v>147</v>
      </c>
      <c r="E147" s="168" t="s">
        <v>5</v>
      </c>
      <c r="F147" s="170" t="s">
        <v>228</v>
      </c>
      <c r="H147" s="171">
        <v>0.5</v>
      </c>
      <c r="L147" s="160"/>
      <c r="M147" s="165"/>
      <c r="N147" s="166"/>
      <c r="O147" s="166"/>
      <c r="P147" s="166"/>
      <c r="Q147" s="166"/>
      <c r="R147" s="166"/>
      <c r="S147" s="166"/>
      <c r="T147" s="167"/>
      <c r="AT147" s="168" t="s">
        <v>147</v>
      </c>
      <c r="AU147" s="168" t="s">
        <v>80</v>
      </c>
      <c r="AV147" s="11" t="s">
        <v>80</v>
      </c>
      <c r="AW147" s="11" t="s">
        <v>33</v>
      </c>
      <c r="AX147" s="11" t="s">
        <v>70</v>
      </c>
      <c r="AY147" s="168" t="s">
        <v>138</v>
      </c>
    </row>
    <row r="148" spans="2:65" s="12" customFormat="1">
      <c r="B148" s="172"/>
      <c r="D148" s="161" t="s">
        <v>147</v>
      </c>
      <c r="E148" s="173" t="s">
        <v>5</v>
      </c>
      <c r="F148" s="174" t="s">
        <v>165</v>
      </c>
      <c r="H148" s="175">
        <v>10</v>
      </c>
      <c r="L148" s="172"/>
      <c r="M148" s="176"/>
      <c r="N148" s="177"/>
      <c r="O148" s="177"/>
      <c r="P148" s="177"/>
      <c r="Q148" s="177"/>
      <c r="R148" s="177"/>
      <c r="S148" s="177"/>
      <c r="T148" s="178"/>
      <c r="AT148" s="179" t="s">
        <v>147</v>
      </c>
      <c r="AU148" s="179" t="s">
        <v>80</v>
      </c>
      <c r="AV148" s="12" t="s">
        <v>145</v>
      </c>
      <c r="AW148" s="12" t="s">
        <v>33</v>
      </c>
      <c r="AX148" s="12" t="s">
        <v>78</v>
      </c>
      <c r="AY148" s="179" t="s">
        <v>138</v>
      </c>
    </row>
    <row r="149" spans="2:65" s="1" customFormat="1" ht="22.5" customHeight="1">
      <c r="B149" s="148"/>
      <c r="C149" s="149" t="s">
        <v>229</v>
      </c>
      <c r="D149" s="149" t="s">
        <v>140</v>
      </c>
      <c r="E149" s="150" t="s">
        <v>230</v>
      </c>
      <c r="F149" s="151" t="s">
        <v>231</v>
      </c>
      <c r="G149" s="152" t="s">
        <v>189</v>
      </c>
      <c r="H149" s="153">
        <v>0.21</v>
      </c>
      <c r="I149" s="154"/>
      <c r="J149" s="154">
        <f>ROUND(I149*H149,2)</f>
        <v>0</v>
      </c>
      <c r="K149" s="151" t="s">
        <v>144</v>
      </c>
      <c r="L149" s="36"/>
      <c r="M149" s="155" t="s">
        <v>5</v>
      </c>
      <c r="N149" s="156" t="s">
        <v>41</v>
      </c>
      <c r="O149" s="157">
        <v>32.51</v>
      </c>
      <c r="P149" s="157">
        <f>O149*H149</f>
        <v>6.8270999999999997</v>
      </c>
      <c r="Q149" s="157">
        <v>1.05871</v>
      </c>
      <c r="R149" s="157">
        <f>Q149*H149</f>
        <v>0.2223291</v>
      </c>
      <c r="S149" s="157">
        <v>0</v>
      </c>
      <c r="T149" s="158">
        <f>S149*H149</f>
        <v>0</v>
      </c>
      <c r="AR149" s="22" t="s">
        <v>145</v>
      </c>
      <c r="AT149" s="22" t="s">
        <v>140</v>
      </c>
      <c r="AU149" s="22" t="s">
        <v>80</v>
      </c>
      <c r="AY149" s="22" t="s">
        <v>138</v>
      </c>
      <c r="BE149" s="159">
        <f>IF(N149="základní",J149,0)</f>
        <v>0</v>
      </c>
      <c r="BF149" s="159">
        <f>IF(N149="snížená",J149,0)</f>
        <v>0</v>
      </c>
      <c r="BG149" s="159">
        <f>IF(N149="zákl. přenesená",J149,0)</f>
        <v>0</v>
      </c>
      <c r="BH149" s="159">
        <f>IF(N149="sníž. přenesená",J149,0)</f>
        <v>0</v>
      </c>
      <c r="BI149" s="159">
        <f>IF(N149="nulová",J149,0)</f>
        <v>0</v>
      </c>
      <c r="BJ149" s="22" t="s">
        <v>78</v>
      </c>
      <c r="BK149" s="159">
        <f>ROUND(I149*H149,2)</f>
        <v>0</v>
      </c>
      <c r="BL149" s="22" t="s">
        <v>145</v>
      </c>
      <c r="BM149" s="22" t="s">
        <v>232</v>
      </c>
    </row>
    <row r="150" spans="2:65" s="11" customFormat="1">
      <c r="B150" s="160"/>
      <c r="D150" s="169" t="s">
        <v>147</v>
      </c>
      <c r="E150" s="168" t="s">
        <v>5</v>
      </c>
      <c r="F150" s="170" t="s">
        <v>233</v>
      </c>
      <c r="H150" s="171">
        <v>0.21</v>
      </c>
      <c r="L150" s="160"/>
      <c r="M150" s="165"/>
      <c r="N150" s="166"/>
      <c r="O150" s="166"/>
      <c r="P150" s="166"/>
      <c r="Q150" s="166"/>
      <c r="R150" s="166"/>
      <c r="S150" s="166"/>
      <c r="T150" s="167"/>
      <c r="AT150" s="168" t="s">
        <v>147</v>
      </c>
      <c r="AU150" s="168" t="s">
        <v>80</v>
      </c>
      <c r="AV150" s="11" t="s">
        <v>80</v>
      </c>
      <c r="AW150" s="11" t="s">
        <v>33</v>
      </c>
      <c r="AX150" s="11" t="s">
        <v>78</v>
      </c>
      <c r="AY150" s="168" t="s">
        <v>138</v>
      </c>
    </row>
    <row r="151" spans="2:65" s="10" customFormat="1" ht="29.85" customHeight="1">
      <c r="B151" s="135"/>
      <c r="D151" s="145" t="s">
        <v>69</v>
      </c>
      <c r="E151" s="146" t="s">
        <v>153</v>
      </c>
      <c r="F151" s="146" t="s">
        <v>234</v>
      </c>
      <c r="J151" s="147">
        <f>BK151</f>
        <v>0</v>
      </c>
      <c r="L151" s="135"/>
      <c r="M151" s="139"/>
      <c r="N151" s="140"/>
      <c r="O151" s="140"/>
      <c r="P151" s="141">
        <f>SUM(P152:P183)</f>
        <v>48.332526000000001</v>
      </c>
      <c r="Q151" s="140"/>
      <c r="R151" s="141">
        <f>SUM(R152:R183)</f>
        <v>12.357460249999999</v>
      </c>
      <c r="S151" s="140"/>
      <c r="T151" s="142">
        <f>SUM(T152:T183)</f>
        <v>0</v>
      </c>
      <c r="AR151" s="136" t="s">
        <v>78</v>
      </c>
      <c r="AT151" s="143" t="s">
        <v>69</v>
      </c>
      <c r="AU151" s="143" t="s">
        <v>78</v>
      </c>
      <c r="AY151" s="136" t="s">
        <v>138</v>
      </c>
      <c r="BK151" s="144">
        <f>SUM(BK152:BK183)</f>
        <v>0</v>
      </c>
    </row>
    <row r="152" spans="2:65" s="1" customFormat="1" ht="31.5" customHeight="1">
      <c r="B152" s="148"/>
      <c r="C152" s="149" t="s">
        <v>235</v>
      </c>
      <c r="D152" s="149" t="s">
        <v>140</v>
      </c>
      <c r="E152" s="150" t="s">
        <v>236</v>
      </c>
      <c r="F152" s="151" t="s">
        <v>237</v>
      </c>
      <c r="G152" s="152" t="s">
        <v>143</v>
      </c>
      <c r="H152" s="153">
        <v>4.242</v>
      </c>
      <c r="I152" s="154"/>
      <c r="J152" s="154">
        <f>ROUND(I152*H152,2)</f>
        <v>0</v>
      </c>
      <c r="K152" s="151" t="s">
        <v>144</v>
      </c>
      <c r="L152" s="36"/>
      <c r="M152" s="155" t="s">
        <v>5</v>
      </c>
      <c r="N152" s="156" t="s">
        <v>41</v>
      </c>
      <c r="O152" s="157">
        <v>0.51</v>
      </c>
      <c r="P152" s="157">
        <f>O152*H152</f>
        <v>2.1634199999999999</v>
      </c>
      <c r="Q152" s="157">
        <v>0.22090000000000001</v>
      </c>
      <c r="R152" s="157">
        <f>Q152*H152</f>
        <v>0.93705780000000005</v>
      </c>
      <c r="S152" s="157">
        <v>0</v>
      </c>
      <c r="T152" s="158">
        <f>S152*H152</f>
        <v>0</v>
      </c>
      <c r="AR152" s="22" t="s">
        <v>145</v>
      </c>
      <c r="AT152" s="22" t="s">
        <v>140</v>
      </c>
      <c r="AU152" s="22" t="s">
        <v>80</v>
      </c>
      <c r="AY152" s="22" t="s">
        <v>138</v>
      </c>
      <c r="BE152" s="159">
        <f>IF(N152="základní",J152,0)</f>
        <v>0</v>
      </c>
      <c r="BF152" s="159">
        <f>IF(N152="snížená",J152,0)</f>
        <v>0</v>
      </c>
      <c r="BG152" s="159">
        <f>IF(N152="zákl. přenesená",J152,0)</f>
        <v>0</v>
      </c>
      <c r="BH152" s="159">
        <f>IF(N152="sníž. přenesená",J152,0)</f>
        <v>0</v>
      </c>
      <c r="BI152" s="159">
        <f>IF(N152="nulová",J152,0)</f>
        <v>0</v>
      </c>
      <c r="BJ152" s="22" t="s">
        <v>78</v>
      </c>
      <c r="BK152" s="159">
        <f>ROUND(I152*H152,2)</f>
        <v>0</v>
      </c>
      <c r="BL152" s="22" t="s">
        <v>145</v>
      </c>
      <c r="BM152" s="22" t="s">
        <v>238</v>
      </c>
    </row>
    <row r="153" spans="2:65" s="11" customFormat="1">
      <c r="B153" s="160"/>
      <c r="D153" s="161" t="s">
        <v>147</v>
      </c>
      <c r="E153" s="162" t="s">
        <v>5</v>
      </c>
      <c r="F153" s="163" t="s">
        <v>239</v>
      </c>
      <c r="H153" s="164">
        <v>4.242</v>
      </c>
      <c r="L153" s="160"/>
      <c r="M153" s="165"/>
      <c r="N153" s="166"/>
      <c r="O153" s="166"/>
      <c r="P153" s="166"/>
      <c r="Q153" s="166"/>
      <c r="R153" s="166"/>
      <c r="S153" s="166"/>
      <c r="T153" s="167"/>
      <c r="AT153" s="168" t="s">
        <v>147</v>
      </c>
      <c r="AU153" s="168" t="s">
        <v>80</v>
      </c>
      <c r="AV153" s="11" t="s">
        <v>80</v>
      </c>
      <c r="AW153" s="11" t="s">
        <v>33</v>
      </c>
      <c r="AX153" s="11" t="s">
        <v>78</v>
      </c>
      <c r="AY153" s="168" t="s">
        <v>138</v>
      </c>
    </row>
    <row r="154" spans="2:65" s="1" customFormat="1" ht="31.5" customHeight="1">
      <c r="B154" s="148"/>
      <c r="C154" s="149" t="s">
        <v>240</v>
      </c>
      <c r="D154" s="149" t="s">
        <v>140</v>
      </c>
      <c r="E154" s="150" t="s">
        <v>241</v>
      </c>
      <c r="F154" s="151" t="s">
        <v>242</v>
      </c>
      <c r="G154" s="152" t="s">
        <v>143</v>
      </c>
      <c r="H154" s="153">
        <v>4.851</v>
      </c>
      <c r="I154" s="154"/>
      <c r="J154" s="154">
        <f>ROUND(I154*H154,2)</f>
        <v>0</v>
      </c>
      <c r="K154" s="151" t="s">
        <v>144</v>
      </c>
      <c r="L154" s="36"/>
      <c r="M154" s="155" t="s">
        <v>5</v>
      </c>
      <c r="N154" s="156" t="s">
        <v>41</v>
      </c>
      <c r="O154" s="157">
        <v>0.59</v>
      </c>
      <c r="P154" s="157">
        <f>O154*H154</f>
        <v>2.8620899999999998</v>
      </c>
      <c r="Q154" s="157">
        <v>0.26118999999999998</v>
      </c>
      <c r="R154" s="157">
        <f>Q154*H154</f>
        <v>1.26703269</v>
      </c>
      <c r="S154" s="157">
        <v>0</v>
      </c>
      <c r="T154" s="158">
        <f>S154*H154</f>
        <v>0</v>
      </c>
      <c r="AR154" s="22" t="s">
        <v>145</v>
      </c>
      <c r="AT154" s="22" t="s">
        <v>140</v>
      </c>
      <c r="AU154" s="22" t="s">
        <v>80</v>
      </c>
      <c r="AY154" s="22" t="s">
        <v>138</v>
      </c>
      <c r="BE154" s="159">
        <f>IF(N154="základní",J154,0)</f>
        <v>0</v>
      </c>
      <c r="BF154" s="159">
        <f>IF(N154="snížená",J154,0)</f>
        <v>0</v>
      </c>
      <c r="BG154" s="159">
        <f>IF(N154="zákl. přenesená",J154,0)</f>
        <v>0</v>
      </c>
      <c r="BH154" s="159">
        <f>IF(N154="sníž. přenesená",J154,0)</f>
        <v>0</v>
      </c>
      <c r="BI154" s="159">
        <f>IF(N154="nulová",J154,0)</f>
        <v>0</v>
      </c>
      <c r="BJ154" s="22" t="s">
        <v>78</v>
      </c>
      <c r="BK154" s="159">
        <f>ROUND(I154*H154,2)</f>
        <v>0</v>
      </c>
      <c r="BL154" s="22" t="s">
        <v>145</v>
      </c>
      <c r="BM154" s="22" t="s">
        <v>243</v>
      </c>
    </row>
    <row r="155" spans="2:65" s="11" customFormat="1">
      <c r="B155" s="160"/>
      <c r="D155" s="169" t="s">
        <v>147</v>
      </c>
      <c r="E155" s="168" t="s">
        <v>5</v>
      </c>
      <c r="F155" s="170" t="s">
        <v>244</v>
      </c>
      <c r="H155" s="171">
        <v>5.5860000000000003</v>
      </c>
      <c r="L155" s="160"/>
      <c r="M155" s="165"/>
      <c r="N155" s="166"/>
      <c r="O155" s="166"/>
      <c r="P155" s="166"/>
      <c r="Q155" s="166"/>
      <c r="R155" s="166"/>
      <c r="S155" s="166"/>
      <c r="T155" s="167"/>
      <c r="AT155" s="168" t="s">
        <v>147</v>
      </c>
      <c r="AU155" s="168" t="s">
        <v>80</v>
      </c>
      <c r="AV155" s="11" t="s">
        <v>80</v>
      </c>
      <c r="AW155" s="11" t="s">
        <v>33</v>
      </c>
      <c r="AX155" s="11" t="s">
        <v>70</v>
      </c>
      <c r="AY155" s="168" t="s">
        <v>138</v>
      </c>
    </row>
    <row r="156" spans="2:65" s="11" customFormat="1">
      <c r="B156" s="160"/>
      <c r="D156" s="169" t="s">
        <v>147</v>
      </c>
      <c r="E156" s="168" t="s">
        <v>5</v>
      </c>
      <c r="F156" s="170" t="s">
        <v>245</v>
      </c>
      <c r="H156" s="171">
        <v>-0.73499999999999999</v>
      </c>
      <c r="L156" s="160"/>
      <c r="M156" s="165"/>
      <c r="N156" s="166"/>
      <c r="O156" s="166"/>
      <c r="P156" s="166"/>
      <c r="Q156" s="166"/>
      <c r="R156" s="166"/>
      <c r="S156" s="166"/>
      <c r="T156" s="167"/>
      <c r="AT156" s="168" t="s">
        <v>147</v>
      </c>
      <c r="AU156" s="168" t="s">
        <v>80</v>
      </c>
      <c r="AV156" s="11" t="s">
        <v>80</v>
      </c>
      <c r="AW156" s="11" t="s">
        <v>33</v>
      </c>
      <c r="AX156" s="11" t="s">
        <v>70</v>
      </c>
      <c r="AY156" s="168" t="s">
        <v>138</v>
      </c>
    </row>
    <row r="157" spans="2:65" s="12" customFormat="1">
      <c r="B157" s="172"/>
      <c r="D157" s="161" t="s">
        <v>147</v>
      </c>
      <c r="E157" s="173" t="s">
        <v>5</v>
      </c>
      <c r="F157" s="174" t="s">
        <v>165</v>
      </c>
      <c r="H157" s="175">
        <v>4.851</v>
      </c>
      <c r="L157" s="172"/>
      <c r="M157" s="176"/>
      <c r="N157" s="177"/>
      <c r="O157" s="177"/>
      <c r="P157" s="177"/>
      <c r="Q157" s="177"/>
      <c r="R157" s="177"/>
      <c r="S157" s="177"/>
      <c r="T157" s="178"/>
      <c r="AT157" s="179" t="s">
        <v>147</v>
      </c>
      <c r="AU157" s="179" t="s">
        <v>80</v>
      </c>
      <c r="AV157" s="12" t="s">
        <v>145</v>
      </c>
      <c r="AW157" s="12" t="s">
        <v>33</v>
      </c>
      <c r="AX157" s="12" t="s">
        <v>78</v>
      </c>
      <c r="AY157" s="179" t="s">
        <v>138</v>
      </c>
    </row>
    <row r="158" spans="2:65" s="1" customFormat="1" ht="31.5" customHeight="1">
      <c r="B158" s="148"/>
      <c r="C158" s="149" t="s">
        <v>246</v>
      </c>
      <c r="D158" s="149" t="s">
        <v>140</v>
      </c>
      <c r="E158" s="150" t="s">
        <v>247</v>
      </c>
      <c r="F158" s="151" t="s">
        <v>248</v>
      </c>
      <c r="G158" s="152" t="s">
        <v>143</v>
      </c>
      <c r="H158" s="153">
        <v>23.361999999999998</v>
      </c>
      <c r="I158" s="154"/>
      <c r="J158" s="154">
        <f>ROUND(I158*H158,2)</f>
        <v>0</v>
      </c>
      <c r="K158" s="151" t="s">
        <v>144</v>
      </c>
      <c r="L158" s="36"/>
      <c r="M158" s="155" t="s">
        <v>5</v>
      </c>
      <c r="N158" s="156" t="s">
        <v>41</v>
      </c>
      <c r="O158" s="157">
        <v>0.77800000000000002</v>
      </c>
      <c r="P158" s="157">
        <f>O158*H158</f>
        <v>18.175636000000001</v>
      </c>
      <c r="Q158" s="157">
        <v>0.26200000000000001</v>
      </c>
      <c r="R158" s="157">
        <f>Q158*H158</f>
        <v>6.120844</v>
      </c>
      <c r="S158" s="157">
        <v>0</v>
      </c>
      <c r="T158" s="158">
        <f>S158*H158</f>
        <v>0</v>
      </c>
      <c r="AR158" s="22" t="s">
        <v>145</v>
      </c>
      <c r="AT158" s="22" t="s">
        <v>140</v>
      </c>
      <c r="AU158" s="22" t="s">
        <v>80</v>
      </c>
      <c r="AY158" s="22" t="s">
        <v>138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22" t="s">
        <v>78</v>
      </c>
      <c r="BK158" s="159">
        <f>ROUND(I158*H158,2)</f>
        <v>0</v>
      </c>
      <c r="BL158" s="22" t="s">
        <v>145</v>
      </c>
      <c r="BM158" s="22" t="s">
        <v>249</v>
      </c>
    </row>
    <row r="159" spans="2:65" s="11" customFormat="1">
      <c r="B159" s="160"/>
      <c r="D159" s="169" t="s">
        <v>147</v>
      </c>
      <c r="E159" s="168" t="s">
        <v>5</v>
      </c>
      <c r="F159" s="170" t="s">
        <v>250</v>
      </c>
      <c r="H159" s="171">
        <v>29.925000000000001</v>
      </c>
      <c r="L159" s="160"/>
      <c r="M159" s="165"/>
      <c r="N159" s="166"/>
      <c r="O159" s="166"/>
      <c r="P159" s="166"/>
      <c r="Q159" s="166"/>
      <c r="R159" s="166"/>
      <c r="S159" s="166"/>
      <c r="T159" s="167"/>
      <c r="AT159" s="168" t="s">
        <v>147</v>
      </c>
      <c r="AU159" s="168" t="s">
        <v>80</v>
      </c>
      <c r="AV159" s="11" t="s">
        <v>80</v>
      </c>
      <c r="AW159" s="11" t="s">
        <v>33</v>
      </c>
      <c r="AX159" s="11" t="s">
        <v>70</v>
      </c>
      <c r="AY159" s="168" t="s">
        <v>138</v>
      </c>
    </row>
    <row r="160" spans="2:65" s="11" customFormat="1">
      <c r="B160" s="160"/>
      <c r="D160" s="169" t="s">
        <v>147</v>
      </c>
      <c r="E160" s="168" t="s">
        <v>5</v>
      </c>
      <c r="F160" s="170" t="s">
        <v>251</v>
      </c>
      <c r="H160" s="171">
        <v>-2.625</v>
      </c>
      <c r="L160" s="160"/>
      <c r="M160" s="165"/>
      <c r="N160" s="166"/>
      <c r="O160" s="166"/>
      <c r="P160" s="166"/>
      <c r="Q160" s="166"/>
      <c r="R160" s="166"/>
      <c r="S160" s="166"/>
      <c r="T160" s="167"/>
      <c r="AT160" s="168" t="s">
        <v>147</v>
      </c>
      <c r="AU160" s="168" t="s">
        <v>80</v>
      </c>
      <c r="AV160" s="11" t="s">
        <v>80</v>
      </c>
      <c r="AW160" s="11" t="s">
        <v>33</v>
      </c>
      <c r="AX160" s="11" t="s">
        <v>70</v>
      </c>
      <c r="AY160" s="168" t="s">
        <v>138</v>
      </c>
    </row>
    <row r="161" spans="2:65" s="11" customFormat="1">
      <c r="B161" s="160"/>
      <c r="D161" s="169" t="s">
        <v>147</v>
      </c>
      <c r="E161" s="168" t="s">
        <v>5</v>
      </c>
      <c r="F161" s="170" t="s">
        <v>252</v>
      </c>
      <c r="H161" s="171">
        <v>-3.9380000000000002</v>
      </c>
      <c r="L161" s="160"/>
      <c r="M161" s="165"/>
      <c r="N161" s="166"/>
      <c r="O161" s="166"/>
      <c r="P161" s="166"/>
      <c r="Q161" s="166"/>
      <c r="R161" s="166"/>
      <c r="S161" s="166"/>
      <c r="T161" s="167"/>
      <c r="AT161" s="168" t="s">
        <v>147</v>
      </c>
      <c r="AU161" s="168" t="s">
        <v>80</v>
      </c>
      <c r="AV161" s="11" t="s">
        <v>80</v>
      </c>
      <c r="AW161" s="11" t="s">
        <v>33</v>
      </c>
      <c r="AX161" s="11" t="s">
        <v>70</v>
      </c>
      <c r="AY161" s="168" t="s">
        <v>138</v>
      </c>
    </row>
    <row r="162" spans="2:65" s="12" customFormat="1">
      <c r="B162" s="172"/>
      <c r="D162" s="161" t="s">
        <v>147</v>
      </c>
      <c r="E162" s="173" t="s">
        <v>5</v>
      </c>
      <c r="F162" s="174" t="s">
        <v>165</v>
      </c>
      <c r="H162" s="175">
        <v>23.361999999999998</v>
      </c>
      <c r="L162" s="172"/>
      <c r="M162" s="176"/>
      <c r="N162" s="177"/>
      <c r="O162" s="177"/>
      <c r="P162" s="177"/>
      <c r="Q162" s="177"/>
      <c r="R162" s="177"/>
      <c r="S162" s="177"/>
      <c r="T162" s="178"/>
      <c r="AT162" s="179" t="s">
        <v>147</v>
      </c>
      <c r="AU162" s="179" t="s">
        <v>80</v>
      </c>
      <c r="AV162" s="12" t="s">
        <v>145</v>
      </c>
      <c r="AW162" s="12" t="s">
        <v>33</v>
      </c>
      <c r="AX162" s="12" t="s">
        <v>78</v>
      </c>
      <c r="AY162" s="179" t="s">
        <v>138</v>
      </c>
    </row>
    <row r="163" spans="2:65" s="1" customFormat="1" ht="22.5" customHeight="1">
      <c r="B163" s="148"/>
      <c r="C163" s="149" t="s">
        <v>10</v>
      </c>
      <c r="D163" s="149" t="s">
        <v>140</v>
      </c>
      <c r="E163" s="150" t="s">
        <v>253</v>
      </c>
      <c r="F163" s="151" t="s">
        <v>254</v>
      </c>
      <c r="G163" s="152" t="s">
        <v>255</v>
      </c>
      <c r="H163" s="153">
        <v>5</v>
      </c>
      <c r="I163" s="154"/>
      <c r="J163" s="154">
        <f>ROUND(I163*H163,2)</f>
        <v>0</v>
      </c>
      <c r="K163" s="151" t="s">
        <v>144</v>
      </c>
      <c r="L163" s="36"/>
      <c r="M163" s="155" t="s">
        <v>5</v>
      </c>
      <c r="N163" s="156" t="s">
        <v>41</v>
      </c>
      <c r="O163" s="157">
        <v>0.245</v>
      </c>
      <c r="P163" s="157">
        <f>O163*H163</f>
        <v>1.2250000000000001</v>
      </c>
      <c r="Q163" s="157">
        <v>3.7269999999999998E-2</v>
      </c>
      <c r="R163" s="157">
        <f>Q163*H163</f>
        <v>0.18634999999999999</v>
      </c>
      <c r="S163" s="157">
        <v>0</v>
      </c>
      <c r="T163" s="158">
        <f>S163*H163</f>
        <v>0</v>
      </c>
      <c r="AR163" s="22" t="s">
        <v>145</v>
      </c>
      <c r="AT163" s="22" t="s">
        <v>140</v>
      </c>
      <c r="AU163" s="22" t="s">
        <v>80</v>
      </c>
      <c r="AY163" s="22" t="s">
        <v>138</v>
      </c>
      <c r="BE163" s="159">
        <f>IF(N163="základní",J163,0)</f>
        <v>0</v>
      </c>
      <c r="BF163" s="159">
        <f>IF(N163="snížená",J163,0)</f>
        <v>0</v>
      </c>
      <c r="BG163" s="159">
        <f>IF(N163="zákl. přenesená",J163,0)</f>
        <v>0</v>
      </c>
      <c r="BH163" s="159">
        <f>IF(N163="sníž. přenesená",J163,0)</f>
        <v>0</v>
      </c>
      <c r="BI163" s="159">
        <f>IF(N163="nulová",J163,0)</f>
        <v>0</v>
      </c>
      <c r="BJ163" s="22" t="s">
        <v>78</v>
      </c>
      <c r="BK163" s="159">
        <f>ROUND(I163*H163,2)</f>
        <v>0</v>
      </c>
      <c r="BL163" s="22" t="s">
        <v>145</v>
      </c>
      <c r="BM163" s="22" t="s">
        <v>256</v>
      </c>
    </row>
    <row r="164" spans="2:65" s="1" customFormat="1" ht="22.5" customHeight="1">
      <c r="B164" s="148"/>
      <c r="C164" s="149" t="s">
        <v>257</v>
      </c>
      <c r="D164" s="149" t="s">
        <v>140</v>
      </c>
      <c r="E164" s="150" t="s">
        <v>258</v>
      </c>
      <c r="F164" s="151" t="s">
        <v>259</v>
      </c>
      <c r="G164" s="152" t="s">
        <v>255</v>
      </c>
      <c r="H164" s="153">
        <v>2</v>
      </c>
      <c r="I164" s="154"/>
      <c r="J164" s="154">
        <f>ROUND(I164*H164,2)</f>
        <v>0</v>
      </c>
      <c r="K164" s="151" t="s">
        <v>144</v>
      </c>
      <c r="L164" s="36"/>
      <c r="M164" s="155" t="s">
        <v>5</v>
      </c>
      <c r="N164" s="156" t="s">
        <v>41</v>
      </c>
      <c r="O164" s="157">
        <v>0.253</v>
      </c>
      <c r="P164" s="157">
        <f>O164*H164</f>
        <v>0.50600000000000001</v>
      </c>
      <c r="Q164" s="157">
        <v>4.6449999999999998E-2</v>
      </c>
      <c r="R164" s="157">
        <f>Q164*H164</f>
        <v>9.2899999999999996E-2</v>
      </c>
      <c r="S164" s="157">
        <v>0</v>
      </c>
      <c r="T164" s="158">
        <f>S164*H164</f>
        <v>0</v>
      </c>
      <c r="AR164" s="22" t="s">
        <v>145</v>
      </c>
      <c r="AT164" s="22" t="s">
        <v>140</v>
      </c>
      <c r="AU164" s="22" t="s">
        <v>80</v>
      </c>
      <c r="AY164" s="22" t="s">
        <v>138</v>
      </c>
      <c r="BE164" s="159">
        <f>IF(N164="základní",J164,0)</f>
        <v>0</v>
      </c>
      <c r="BF164" s="159">
        <f>IF(N164="snížená",J164,0)</f>
        <v>0</v>
      </c>
      <c r="BG164" s="159">
        <f>IF(N164="zákl. přenesená",J164,0)</f>
        <v>0</v>
      </c>
      <c r="BH164" s="159">
        <f>IF(N164="sníž. přenesená",J164,0)</f>
        <v>0</v>
      </c>
      <c r="BI164" s="159">
        <f>IF(N164="nulová",J164,0)</f>
        <v>0</v>
      </c>
      <c r="BJ164" s="22" t="s">
        <v>78</v>
      </c>
      <c r="BK164" s="159">
        <f>ROUND(I164*H164,2)</f>
        <v>0</v>
      </c>
      <c r="BL164" s="22" t="s">
        <v>145</v>
      </c>
      <c r="BM164" s="22" t="s">
        <v>260</v>
      </c>
    </row>
    <row r="165" spans="2:65" s="1" customFormat="1" ht="22.5" customHeight="1">
      <c r="B165" s="148"/>
      <c r="C165" s="149" t="s">
        <v>261</v>
      </c>
      <c r="D165" s="149" t="s">
        <v>140</v>
      </c>
      <c r="E165" s="150" t="s">
        <v>262</v>
      </c>
      <c r="F165" s="151" t="s">
        <v>263</v>
      </c>
      <c r="G165" s="152" t="s">
        <v>255</v>
      </c>
      <c r="H165" s="153">
        <v>4</v>
      </c>
      <c r="I165" s="154"/>
      <c r="J165" s="154">
        <f>ROUND(I165*H165,2)</f>
        <v>0</v>
      </c>
      <c r="K165" s="151" t="s">
        <v>144</v>
      </c>
      <c r="L165" s="36"/>
      <c r="M165" s="155" t="s">
        <v>5</v>
      </c>
      <c r="N165" s="156" t="s">
        <v>41</v>
      </c>
      <c r="O165" s="157">
        <v>0.26</v>
      </c>
      <c r="P165" s="157">
        <f>O165*H165</f>
        <v>1.04</v>
      </c>
      <c r="Q165" s="157">
        <v>5.5629999999999999E-2</v>
      </c>
      <c r="R165" s="157">
        <f>Q165*H165</f>
        <v>0.22252</v>
      </c>
      <c r="S165" s="157">
        <v>0</v>
      </c>
      <c r="T165" s="158">
        <f>S165*H165</f>
        <v>0</v>
      </c>
      <c r="AR165" s="22" t="s">
        <v>145</v>
      </c>
      <c r="AT165" s="22" t="s">
        <v>140</v>
      </c>
      <c r="AU165" s="22" t="s">
        <v>80</v>
      </c>
      <c r="AY165" s="22" t="s">
        <v>138</v>
      </c>
      <c r="BE165" s="159">
        <f>IF(N165="základní",J165,0)</f>
        <v>0</v>
      </c>
      <c r="BF165" s="159">
        <f>IF(N165="snížená",J165,0)</f>
        <v>0</v>
      </c>
      <c r="BG165" s="159">
        <f>IF(N165="zákl. přenesená",J165,0)</f>
        <v>0</v>
      </c>
      <c r="BH165" s="159">
        <f>IF(N165="sníž. přenesená",J165,0)</f>
        <v>0</v>
      </c>
      <c r="BI165" s="159">
        <f>IF(N165="nulová",J165,0)</f>
        <v>0</v>
      </c>
      <c r="BJ165" s="22" t="s">
        <v>78</v>
      </c>
      <c r="BK165" s="159">
        <f>ROUND(I165*H165,2)</f>
        <v>0</v>
      </c>
      <c r="BL165" s="22" t="s">
        <v>145</v>
      </c>
      <c r="BM165" s="22" t="s">
        <v>264</v>
      </c>
    </row>
    <row r="166" spans="2:65" s="1" customFormat="1" ht="22.5" customHeight="1">
      <c r="B166" s="148"/>
      <c r="C166" s="149" t="s">
        <v>265</v>
      </c>
      <c r="D166" s="149" t="s">
        <v>140</v>
      </c>
      <c r="E166" s="150" t="s">
        <v>266</v>
      </c>
      <c r="F166" s="151" t="s">
        <v>267</v>
      </c>
      <c r="G166" s="152" t="s">
        <v>255</v>
      </c>
      <c r="H166" s="153">
        <v>4</v>
      </c>
      <c r="I166" s="154"/>
      <c r="J166" s="154">
        <f>ROUND(I166*H166,2)</f>
        <v>0</v>
      </c>
      <c r="K166" s="151" t="s">
        <v>144</v>
      </c>
      <c r="L166" s="36"/>
      <c r="M166" s="155" t="s">
        <v>5</v>
      </c>
      <c r="N166" s="156" t="s">
        <v>41</v>
      </c>
      <c r="O166" s="157">
        <v>0.35</v>
      </c>
      <c r="P166" s="157">
        <f>O166*H166</f>
        <v>1.4</v>
      </c>
      <c r="Q166" s="157">
        <v>8.3470000000000003E-2</v>
      </c>
      <c r="R166" s="157">
        <f>Q166*H166</f>
        <v>0.33388000000000001</v>
      </c>
      <c r="S166" s="157">
        <v>0</v>
      </c>
      <c r="T166" s="158">
        <f>S166*H166</f>
        <v>0</v>
      </c>
      <c r="AR166" s="22" t="s">
        <v>145</v>
      </c>
      <c r="AT166" s="22" t="s">
        <v>140</v>
      </c>
      <c r="AU166" s="22" t="s">
        <v>80</v>
      </c>
      <c r="AY166" s="22" t="s">
        <v>138</v>
      </c>
      <c r="BE166" s="159">
        <f>IF(N166="základní",J166,0)</f>
        <v>0</v>
      </c>
      <c r="BF166" s="159">
        <f>IF(N166="snížená",J166,0)</f>
        <v>0</v>
      </c>
      <c r="BG166" s="159">
        <f>IF(N166="zákl. přenesená",J166,0)</f>
        <v>0</v>
      </c>
      <c r="BH166" s="159">
        <f>IF(N166="sníž. přenesená",J166,0)</f>
        <v>0</v>
      </c>
      <c r="BI166" s="159">
        <f>IF(N166="nulová",J166,0)</f>
        <v>0</v>
      </c>
      <c r="BJ166" s="22" t="s">
        <v>78</v>
      </c>
      <c r="BK166" s="159">
        <f>ROUND(I166*H166,2)</f>
        <v>0</v>
      </c>
      <c r="BL166" s="22" t="s">
        <v>145</v>
      </c>
      <c r="BM166" s="22" t="s">
        <v>268</v>
      </c>
    </row>
    <row r="167" spans="2:65" s="1" customFormat="1" ht="22.5" customHeight="1">
      <c r="B167" s="148"/>
      <c r="C167" s="149" t="s">
        <v>269</v>
      </c>
      <c r="D167" s="149" t="s">
        <v>140</v>
      </c>
      <c r="E167" s="150" t="s">
        <v>270</v>
      </c>
      <c r="F167" s="151" t="s">
        <v>271</v>
      </c>
      <c r="G167" s="152" t="s">
        <v>189</v>
      </c>
      <c r="H167" s="153">
        <v>4.7E-2</v>
      </c>
      <c r="I167" s="154"/>
      <c r="J167" s="154">
        <f>ROUND(I167*H167,2)</f>
        <v>0</v>
      </c>
      <c r="K167" s="151" t="s">
        <v>144</v>
      </c>
      <c r="L167" s="36"/>
      <c r="M167" s="155" t="s">
        <v>5</v>
      </c>
      <c r="N167" s="156" t="s">
        <v>41</v>
      </c>
      <c r="O167" s="157">
        <v>36.9</v>
      </c>
      <c r="P167" s="157">
        <f>O167*H167</f>
        <v>1.7343</v>
      </c>
      <c r="Q167" s="157">
        <v>1.0900000000000001</v>
      </c>
      <c r="R167" s="157">
        <f>Q167*H167</f>
        <v>5.1230000000000005E-2</v>
      </c>
      <c r="S167" s="157">
        <v>0</v>
      </c>
      <c r="T167" s="158">
        <f>S167*H167</f>
        <v>0</v>
      </c>
      <c r="AR167" s="22" t="s">
        <v>145</v>
      </c>
      <c r="AT167" s="22" t="s">
        <v>140</v>
      </c>
      <c r="AU167" s="22" t="s">
        <v>80</v>
      </c>
      <c r="AY167" s="22" t="s">
        <v>138</v>
      </c>
      <c r="BE167" s="159">
        <f>IF(N167="základní",J167,0)</f>
        <v>0</v>
      </c>
      <c r="BF167" s="159">
        <f>IF(N167="snížená",J167,0)</f>
        <v>0</v>
      </c>
      <c r="BG167" s="159">
        <f>IF(N167="zákl. přenesená",J167,0)</f>
        <v>0</v>
      </c>
      <c r="BH167" s="159">
        <f>IF(N167="sníž. přenesená",J167,0)</f>
        <v>0</v>
      </c>
      <c r="BI167" s="159">
        <f>IF(N167="nulová",J167,0)</f>
        <v>0</v>
      </c>
      <c r="BJ167" s="22" t="s">
        <v>78</v>
      </c>
      <c r="BK167" s="159">
        <f>ROUND(I167*H167,2)</f>
        <v>0</v>
      </c>
      <c r="BL167" s="22" t="s">
        <v>145</v>
      </c>
      <c r="BM167" s="22" t="s">
        <v>272</v>
      </c>
    </row>
    <row r="168" spans="2:65" s="11" customFormat="1">
      <c r="B168" s="160"/>
      <c r="D168" s="161" t="s">
        <v>147</v>
      </c>
      <c r="E168" s="162" t="s">
        <v>5</v>
      </c>
      <c r="F168" s="163" t="s">
        <v>273</v>
      </c>
      <c r="H168" s="164">
        <v>4.7E-2</v>
      </c>
      <c r="L168" s="160"/>
      <c r="M168" s="165"/>
      <c r="N168" s="166"/>
      <c r="O168" s="166"/>
      <c r="P168" s="166"/>
      <c r="Q168" s="166"/>
      <c r="R168" s="166"/>
      <c r="S168" s="166"/>
      <c r="T168" s="167"/>
      <c r="AT168" s="168" t="s">
        <v>147</v>
      </c>
      <c r="AU168" s="168" t="s">
        <v>80</v>
      </c>
      <c r="AV168" s="11" t="s">
        <v>80</v>
      </c>
      <c r="AW168" s="11" t="s">
        <v>33</v>
      </c>
      <c r="AX168" s="11" t="s">
        <v>78</v>
      </c>
      <c r="AY168" s="168" t="s">
        <v>138</v>
      </c>
    </row>
    <row r="169" spans="2:65" s="1" customFormat="1" ht="22.5" customHeight="1">
      <c r="B169" s="148"/>
      <c r="C169" s="149" t="s">
        <v>274</v>
      </c>
      <c r="D169" s="149" t="s">
        <v>140</v>
      </c>
      <c r="E169" s="150" t="s">
        <v>275</v>
      </c>
      <c r="F169" s="151" t="s">
        <v>276</v>
      </c>
      <c r="G169" s="152" t="s">
        <v>156</v>
      </c>
      <c r="H169" s="153">
        <v>4.75</v>
      </c>
      <c r="I169" s="154"/>
      <c r="J169" s="154">
        <f>ROUND(I169*H169,2)</f>
        <v>0</v>
      </c>
      <c r="K169" s="151" t="s">
        <v>144</v>
      </c>
      <c r="L169" s="36"/>
      <c r="M169" s="155" t="s">
        <v>5</v>
      </c>
      <c r="N169" s="156" t="s">
        <v>41</v>
      </c>
      <c r="O169" s="157">
        <v>7.4999999999999997E-2</v>
      </c>
      <c r="P169" s="157">
        <f>O169*H169</f>
        <v>0.35625000000000001</v>
      </c>
      <c r="Q169" s="157">
        <v>3.8000000000000002E-4</v>
      </c>
      <c r="R169" s="157">
        <f>Q169*H169</f>
        <v>1.8050000000000002E-3</v>
      </c>
      <c r="S169" s="157">
        <v>0</v>
      </c>
      <c r="T169" s="158">
        <f>S169*H169</f>
        <v>0</v>
      </c>
      <c r="AR169" s="22" t="s">
        <v>145</v>
      </c>
      <c r="AT169" s="22" t="s">
        <v>140</v>
      </c>
      <c r="AU169" s="22" t="s">
        <v>80</v>
      </c>
      <c r="AY169" s="22" t="s">
        <v>138</v>
      </c>
      <c r="BE169" s="159">
        <f>IF(N169="základní",J169,0)</f>
        <v>0</v>
      </c>
      <c r="BF169" s="159">
        <f>IF(N169="snížená",J169,0)</f>
        <v>0</v>
      </c>
      <c r="BG169" s="159">
        <f>IF(N169="zákl. přenesená",J169,0)</f>
        <v>0</v>
      </c>
      <c r="BH169" s="159">
        <f>IF(N169="sníž. přenesená",J169,0)</f>
        <v>0</v>
      </c>
      <c r="BI169" s="159">
        <f>IF(N169="nulová",J169,0)</f>
        <v>0</v>
      </c>
      <c r="BJ169" s="22" t="s">
        <v>78</v>
      </c>
      <c r="BK169" s="159">
        <f>ROUND(I169*H169,2)</f>
        <v>0</v>
      </c>
      <c r="BL169" s="22" t="s">
        <v>145</v>
      </c>
      <c r="BM169" s="22" t="s">
        <v>277</v>
      </c>
    </row>
    <row r="170" spans="2:65" s="11" customFormat="1">
      <c r="B170" s="160"/>
      <c r="D170" s="161" t="s">
        <v>147</v>
      </c>
      <c r="E170" s="162" t="s">
        <v>5</v>
      </c>
      <c r="F170" s="163" t="s">
        <v>278</v>
      </c>
      <c r="H170" s="164">
        <v>4.75</v>
      </c>
      <c r="L170" s="160"/>
      <c r="M170" s="165"/>
      <c r="N170" s="166"/>
      <c r="O170" s="166"/>
      <c r="P170" s="166"/>
      <c r="Q170" s="166"/>
      <c r="R170" s="166"/>
      <c r="S170" s="166"/>
      <c r="T170" s="167"/>
      <c r="AT170" s="168" t="s">
        <v>147</v>
      </c>
      <c r="AU170" s="168" t="s">
        <v>80</v>
      </c>
      <c r="AV170" s="11" t="s">
        <v>80</v>
      </c>
      <c r="AW170" s="11" t="s">
        <v>33</v>
      </c>
      <c r="AX170" s="11" t="s">
        <v>78</v>
      </c>
      <c r="AY170" s="168" t="s">
        <v>138</v>
      </c>
    </row>
    <row r="171" spans="2:65" s="1" customFormat="1" ht="22.5" customHeight="1">
      <c r="B171" s="148"/>
      <c r="C171" s="149" t="s">
        <v>279</v>
      </c>
      <c r="D171" s="149" t="s">
        <v>140</v>
      </c>
      <c r="E171" s="150" t="s">
        <v>280</v>
      </c>
      <c r="F171" s="151" t="s">
        <v>281</v>
      </c>
      <c r="G171" s="152" t="s">
        <v>143</v>
      </c>
      <c r="H171" s="153">
        <v>30.61</v>
      </c>
      <c r="I171" s="154"/>
      <c r="J171" s="154">
        <f>ROUND(I171*H171,2)</f>
        <v>0</v>
      </c>
      <c r="K171" s="151" t="s">
        <v>144</v>
      </c>
      <c r="L171" s="36"/>
      <c r="M171" s="155" t="s">
        <v>5</v>
      </c>
      <c r="N171" s="156" t="s">
        <v>41</v>
      </c>
      <c r="O171" s="157">
        <v>0.39600000000000002</v>
      </c>
      <c r="P171" s="157">
        <f>O171*H171</f>
        <v>12.121560000000001</v>
      </c>
      <c r="Q171" s="157">
        <v>0.10031</v>
      </c>
      <c r="R171" s="157">
        <f>Q171*H171</f>
        <v>3.0704890999999996</v>
      </c>
      <c r="S171" s="157">
        <v>0</v>
      </c>
      <c r="T171" s="158">
        <f>S171*H171</f>
        <v>0</v>
      </c>
      <c r="AR171" s="22" t="s">
        <v>145</v>
      </c>
      <c r="AT171" s="22" t="s">
        <v>140</v>
      </c>
      <c r="AU171" s="22" t="s">
        <v>80</v>
      </c>
      <c r="AY171" s="22" t="s">
        <v>138</v>
      </c>
      <c r="BE171" s="159">
        <f>IF(N171="základní",J171,0)</f>
        <v>0</v>
      </c>
      <c r="BF171" s="159">
        <f>IF(N171="snížená",J171,0)</f>
        <v>0</v>
      </c>
      <c r="BG171" s="159">
        <f>IF(N171="zákl. přenesená",J171,0)</f>
        <v>0</v>
      </c>
      <c r="BH171" s="159">
        <f>IF(N171="sníž. přenesená",J171,0)</f>
        <v>0</v>
      </c>
      <c r="BI171" s="159">
        <f>IF(N171="nulová",J171,0)</f>
        <v>0</v>
      </c>
      <c r="BJ171" s="22" t="s">
        <v>78</v>
      </c>
      <c r="BK171" s="159">
        <f>ROUND(I171*H171,2)</f>
        <v>0</v>
      </c>
      <c r="BL171" s="22" t="s">
        <v>145</v>
      </c>
      <c r="BM171" s="22" t="s">
        <v>282</v>
      </c>
    </row>
    <row r="172" spans="2:65" s="11" customFormat="1">
      <c r="B172" s="160"/>
      <c r="D172" s="169" t="s">
        <v>147</v>
      </c>
      <c r="E172" s="168" t="s">
        <v>5</v>
      </c>
      <c r="F172" s="170" t="s">
        <v>283</v>
      </c>
      <c r="H172" s="171">
        <v>40.634999999999998</v>
      </c>
      <c r="L172" s="160"/>
      <c r="M172" s="165"/>
      <c r="N172" s="166"/>
      <c r="O172" s="166"/>
      <c r="P172" s="166"/>
      <c r="Q172" s="166"/>
      <c r="R172" s="166"/>
      <c r="S172" s="166"/>
      <c r="T172" s="167"/>
      <c r="AT172" s="168" t="s">
        <v>147</v>
      </c>
      <c r="AU172" s="168" t="s">
        <v>80</v>
      </c>
      <c r="AV172" s="11" t="s">
        <v>80</v>
      </c>
      <c r="AW172" s="11" t="s">
        <v>33</v>
      </c>
      <c r="AX172" s="11" t="s">
        <v>70</v>
      </c>
      <c r="AY172" s="168" t="s">
        <v>138</v>
      </c>
    </row>
    <row r="173" spans="2:65" s="11" customFormat="1">
      <c r="B173" s="160"/>
      <c r="D173" s="169" t="s">
        <v>147</v>
      </c>
      <c r="E173" s="168" t="s">
        <v>5</v>
      </c>
      <c r="F173" s="170" t="s">
        <v>284</v>
      </c>
      <c r="H173" s="171">
        <v>-13.824999999999999</v>
      </c>
      <c r="L173" s="160"/>
      <c r="M173" s="165"/>
      <c r="N173" s="166"/>
      <c r="O173" s="166"/>
      <c r="P173" s="166"/>
      <c r="Q173" s="166"/>
      <c r="R173" s="166"/>
      <c r="S173" s="166"/>
      <c r="T173" s="167"/>
      <c r="AT173" s="168" t="s">
        <v>147</v>
      </c>
      <c r="AU173" s="168" t="s">
        <v>80</v>
      </c>
      <c r="AV173" s="11" t="s">
        <v>80</v>
      </c>
      <c r="AW173" s="11" t="s">
        <v>33</v>
      </c>
      <c r="AX173" s="11" t="s">
        <v>70</v>
      </c>
      <c r="AY173" s="168" t="s">
        <v>138</v>
      </c>
    </row>
    <row r="174" spans="2:65" s="13" customFormat="1">
      <c r="B174" s="180"/>
      <c r="D174" s="169" t="s">
        <v>147</v>
      </c>
      <c r="E174" s="181" t="s">
        <v>5</v>
      </c>
      <c r="F174" s="182" t="s">
        <v>285</v>
      </c>
      <c r="H174" s="183">
        <v>26.81</v>
      </c>
      <c r="L174" s="180"/>
      <c r="M174" s="184"/>
      <c r="N174" s="185"/>
      <c r="O174" s="185"/>
      <c r="P174" s="185"/>
      <c r="Q174" s="185"/>
      <c r="R174" s="185"/>
      <c r="S174" s="185"/>
      <c r="T174" s="186"/>
      <c r="AT174" s="181" t="s">
        <v>147</v>
      </c>
      <c r="AU174" s="181" t="s">
        <v>80</v>
      </c>
      <c r="AV174" s="13" t="s">
        <v>153</v>
      </c>
      <c r="AW174" s="13" t="s">
        <v>33</v>
      </c>
      <c r="AX174" s="13" t="s">
        <v>70</v>
      </c>
      <c r="AY174" s="181" t="s">
        <v>138</v>
      </c>
    </row>
    <row r="175" spans="2:65" s="11" customFormat="1">
      <c r="B175" s="160"/>
      <c r="D175" s="169" t="s">
        <v>147</v>
      </c>
      <c r="E175" s="168" t="s">
        <v>5</v>
      </c>
      <c r="F175" s="170" t="s">
        <v>286</v>
      </c>
      <c r="H175" s="171">
        <v>3.8</v>
      </c>
      <c r="L175" s="160"/>
      <c r="M175" s="165"/>
      <c r="N175" s="166"/>
      <c r="O175" s="166"/>
      <c r="P175" s="166"/>
      <c r="Q175" s="166"/>
      <c r="R175" s="166"/>
      <c r="S175" s="166"/>
      <c r="T175" s="167"/>
      <c r="AT175" s="168" t="s">
        <v>147</v>
      </c>
      <c r="AU175" s="168" t="s">
        <v>80</v>
      </c>
      <c r="AV175" s="11" t="s">
        <v>80</v>
      </c>
      <c r="AW175" s="11" t="s">
        <v>33</v>
      </c>
      <c r="AX175" s="11" t="s">
        <v>70</v>
      </c>
      <c r="AY175" s="168" t="s">
        <v>138</v>
      </c>
    </row>
    <row r="176" spans="2:65" s="13" customFormat="1">
      <c r="B176" s="180"/>
      <c r="D176" s="169" t="s">
        <v>147</v>
      </c>
      <c r="E176" s="181" t="s">
        <v>5</v>
      </c>
      <c r="F176" s="182" t="s">
        <v>287</v>
      </c>
      <c r="H176" s="183">
        <v>3.8</v>
      </c>
      <c r="L176" s="180"/>
      <c r="M176" s="184"/>
      <c r="N176" s="185"/>
      <c r="O176" s="185"/>
      <c r="P176" s="185"/>
      <c r="Q176" s="185"/>
      <c r="R176" s="185"/>
      <c r="S176" s="185"/>
      <c r="T176" s="186"/>
      <c r="AT176" s="181" t="s">
        <v>147</v>
      </c>
      <c r="AU176" s="181" t="s">
        <v>80</v>
      </c>
      <c r="AV176" s="13" t="s">
        <v>153</v>
      </c>
      <c r="AW176" s="13" t="s">
        <v>33</v>
      </c>
      <c r="AX176" s="13" t="s">
        <v>70</v>
      </c>
      <c r="AY176" s="181" t="s">
        <v>138</v>
      </c>
    </row>
    <row r="177" spans="2:65" s="12" customFormat="1">
      <c r="B177" s="172"/>
      <c r="D177" s="161" t="s">
        <v>147</v>
      </c>
      <c r="E177" s="173" t="s">
        <v>5</v>
      </c>
      <c r="F177" s="174" t="s">
        <v>165</v>
      </c>
      <c r="H177" s="175">
        <v>30.61</v>
      </c>
      <c r="L177" s="172"/>
      <c r="M177" s="176"/>
      <c r="N177" s="177"/>
      <c r="O177" s="177"/>
      <c r="P177" s="177"/>
      <c r="Q177" s="177"/>
      <c r="R177" s="177"/>
      <c r="S177" s="177"/>
      <c r="T177" s="178"/>
      <c r="AT177" s="179" t="s">
        <v>147</v>
      </c>
      <c r="AU177" s="179" t="s">
        <v>80</v>
      </c>
      <c r="AV177" s="12" t="s">
        <v>145</v>
      </c>
      <c r="AW177" s="12" t="s">
        <v>33</v>
      </c>
      <c r="AX177" s="12" t="s">
        <v>78</v>
      </c>
      <c r="AY177" s="179" t="s">
        <v>138</v>
      </c>
    </row>
    <row r="178" spans="2:65" s="1" customFormat="1" ht="22.5" customHeight="1">
      <c r="B178" s="148"/>
      <c r="C178" s="149" t="s">
        <v>288</v>
      </c>
      <c r="D178" s="149" t="s">
        <v>140</v>
      </c>
      <c r="E178" s="150" t="s">
        <v>289</v>
      </c>
      <c r="F178" s="151" t="s">
        <v>290</v>
      </c>
      <c r="G178" s="152" t="s">
        <v>156</v>
      </c>
      <c r="H178" s="153">
        <v>31.4</v>
      </c>
      <c r="I178" s="154"/>
      <c r="J178" s="154">
        <f>ROUND(I178*H178,2)</f>
        <v>0</v>
      </c>
      <c r="K178" s="151" t="s">
        <v>144</v>
      </c>
      <c r="L178" s="36"/>
      <c r="M178" s="155" t="s">
        <v>5</v>
      </c>
      <c r="N178" s="156" t="s">
        <v>41</v>
      </c>
      <c r="O178" s="157">
        <v>0.2</v>
      </c>
      <c r="P178" s="157">
        <f>O178*H178</f>
        <v>6.28</v>
      </c>
      <c r="Q178" s="157">
        <v>1.3999999999999999E-4</v>
      </c>
      <c r="R178" s="157">
        <f>Q178*H178</f>
        <v>4.3959999999999997E-3</v>
      </c>
      <c r="S178" s="157">
        <v>0</v>
      </c>
      <c r="T178" s="158">
        <f>S178*H178</f>
        <v>0</v>
      </c>
      <c r="AR178" s="22" t="s">
        <v>145</v>
      </c>
      <c r="AT178" s="22" t="s">
        <v>140</v>
      </c>
      <c r="AU178" s="22" t="s">
        <v>80</v>
      </c>
      <c r="AY178" s="22" t="s">
        <v>138</v>
      </c>
      <c r="BE178" s="159">
        <f>IF(N178="základní",J178,0)</f>
        <v>0</v>
      </c>
      <c r="BF178" s="159">
        <f>IF(N178="snížená",J178,0)</f>
        <v>0</v>
      </c>
      <c r="BG178" s="159">
        <f>IF(N178="zákl. přenesená",J178,0)</f>
        <v>0</v>
      </c>
      <c r="BH178" s="159">
        <f>IF(N178="sníž. přenesená",J178,0)</f>
        <v>0</v>
      </c>
      <c r="BI178" s="159">
        <f>IF(N178="nulová",J178,0)</f>
        <v>0</v>
      </c>
      <c r="BJ178" s="22" t="s">
        <v>78</v>
      </c>
      <c r="BK178" s="159">
        <f>ROUND(I178*H178,2)</f>
        <v>0</v>
      </c>
      <c r="BL178" s="22" t="s">
        <v>145</v>
      </c>
      <c r="BM178" s="22" t="s">
        <v>291</v>
      </c>
    </row>
    <row r="179" spans="2:65" s="11" customFormat="1">
      <c r="B179" s="160"/>
      <c r="D179" s="169" t="s">
        <v>147</v>
      </c>
      <c r="E179" s="168" t="s">
        <v>5</v>
      </c>
      <c r="F179" s="170" t="s">
        <v>292</v>
      </c>
      <c r="H179" s="171">
        <v>13.5</v>
      </c>
      <c r="L179" s="160"/>
      <c r="M179" s="165"/>
      <c r="N179" s="166"/>
      <c r="O179" s="166"/>
      <c r="P179" s="166"/>
      <c r="Q179" s="166"/>
      <c r="R179" s="166"/>
      <c r="S179" s="166"/>
      <c r="T179" s="167"/>
      <c r="AT179" s="168" t="s">
        <v>147</v>
      </c>
      <c r="AU179" s="168" t="s">
        <v>80</v>
      </c>
      <c r="AV179" s="11" t="s">
        <v>80</v>
      </c>
      <c r="AW179" s="11" t="s">
        <v>33</v>
      </c>
      <c r="AX179" s="11" t="s">
        <v>70</v>
      </c>
      <c r="AY179" s="168" t="s">
        <v>138</v>
      </c>
    </row>
    <row r="180" spans="2:65" s="11" customFormat="1">
      <c r="B180" s="160"/>
      <c r="D180" s="169" t="s">
        <v>147</v>
      </c>
      <c r="E180" s="168" t="s">
        <v>5</v>
      </c>
      <c r="F180" s="170" t="s">
        <v>293</v>
      </c>
      <c r="H180" s="171">
        <v>17.899999999999999</v>
      </c>
      <c r="L180" s="160"/>
      <c r="M180" s="165"/>
      <c r="N180" s="166"/>
      <c r="O180" s="166"/>
      <c r="P180" s="166"/>
      <c r="Q180" s="166"/>
      <c r="R180" s="166"/>
      <c r="S180" s="166"/>
      <c r="T180" s="167"/>
      <c r="AT180" s="168" t="s">
        <v>147</v>
      </c>
      <c r="AU180" s="168" t="s">
        <v>80</v>
      </c>
      <c r="AV180" s="11" t="s">
        <v>80</v>
      </c>
      <c r="AW180" s="11" t="s">
        <v>33</v>
      </c>
      <c r="AX180" s="11" t="s">
        <v>70</v>
      </c>
      <c r="AY180" s="168" t="s">
        <v>138</v>
      </c>
    </row>
    <row r="181" spans="2:65" s="12" customFormat="1">
      <c r="B181" s="172"/>
      <c r="D181" s="161" t="s">
        <v>147</v>
      </c>
      <c r="E181" s="173" t="s">
        <v>5</v>
      </c>
      <c r="F181" s="174" t="s">
        <v>165</v>
      </c>
      <c r="H181" s="175">
        <v>31.4</v>
      </c>
      <c r="L181" s="172"/>
      <c r="M181" s="176"/>
      <c r="N181" s="177"/>
      <c r="O181" s="177"/>
      <c r="P181" s="177"/>
      <c r="Q181" s="177"/>
      <c r="R181" s="177"/>
      <c r="S181" s="177"/>
      <c r="T181" s="178"/>
      <c r="AT181" s="179" t="s">
        <v>147</v>
      </c>
      <c r="AU181" s="179" t="s">
        <v>80</v>
      </c>
      <c r="AV181" s="12" t="s">
        <v>145</v>
      </c>
      <c r="AW181" s="12" t="s">
        <v>33</v>
      </c>
      <c r="AX181" s="12" t="s">
        <v>78</v>
      </c>
      <c r="AY181" s="179" t="s">
        <v>138</v>
      </c>
    </row>
    <row r="182" spans="2:65" s="1" customFormat="1" ht="22.5" customHeight="1">
      <c r="B182" s="148"/>
      <c r="C182" s="149" t="s">
        <v>294</v>
      </c>
      <c r="D182" s="149" t="s">
        <v>140</v>
      </c>
      <c r="E182" s="150" t="s">
        <v>295</v>
      </c>
      <c r="F182" s="151" t="s">
        <v>296</v>
      </c>
      <c r="G182" s="152" t="s">
        <v>143</v>
      </c>
      <c r="H182" s="153">
        <v>0.38700000000000001</v>
      </c>
      <c r="I182" s="154"/>
      <c r="J182" s="154">
        <f>ROUND(I182*H182,2)</f>
        <v>0</v>
      </c>
      <c r="K182" s="151" t="s">
        <v>144</v>
      </c>
      <c r="L182" s="36"/>
      <c r="M182" s="155" t="s">
        <v>5</v>
      </c>
      <c r="N182" s="156" t="s">
        <v>41</v>
      </c>
      <c r="O182" s="157">
        <v>1.21</v>
      </c>
      <c r="P182" s="157">
        <f>O182*H182</f>
        <v>0.46827000000000002</v>
      </c>
      <c r="Q182" s="157">
        <v>0.17818000000000001</v>
      </c>
      <c r="R182" s="157">
        <f>Q182*H182</f>
        <v>6.8955660000000002E-2</v>
      </c>
      <c r="S182" s="157">
        <v>0</v>
      </c>
      <c r="T182" s="158">
        <f>S182*H182</f>
        <v>0</v>
      </c>
      <c r="AR182" s="22" t="s">
        <v>145</v>
      </c>
      <c r="AT182" s="22" t="s">
        <v>140</v>
      </c>
      <c r="AU182" s="22" t="s">
        <v>80</v>
      </c>
      <c r="AY182" s="22" t="s">
        <v>138</v>
      </c>
      <c r="BE182" s="159">
        <f>IF(N182="základní",J182,0)</f>
        <v>0</v>
      </c>
      <c r="BF182" s="159">
        <f>IF(N182="snížená",J182,0)</f>
        <v>0</v>
      </c>
      <c r="BG182" s="159">
        <f>IF(N182="zákl. přenesená",J182,0)</f>
        <v>0</v>
      </c>
      <c r="BH182" s="159">
        <f>IF(N182="sníž. přenesená",J182,0)</f>
        <v>0</v>
      </c>
      <c r="BI182" s="159">
        <f>IF(N182="nulová",J182,0)</f>
        <v>0</v>
      </c>
      <c r="BJ182" s="22" t="s">
        <v>78</v>
      </c>
      <c r="BK182" s="159">
        <f>ROUND(I182*H182,2)</f>
        <v>0</v>
      </c>
      <c r="BL182" s="22" t="s">
        <v>145</v>
      </c>
      <c r="BM182" s="22" t="s">
        <v>297</v>
      </c>
    </row>
    <row r="183" spans="2:65" s="11" customFormat="1">
      <c r="B183" s="160"/>
      <c r="D183" s="169" t="s">
        <v>147</v>
      </c>
      <c r="E183" s="168" t="s">
        <v>5</v>
      </c>
      <c r="F183" s="170" t="s">
        <v>298</v>
      </c>
      <c r="H183" s="171">
        <v>0.38700000000000001</v>
      </c>
      <c r="L183" s="160"/>
      <c r="M183" s="165"/>
      <c r="N183" s="166"/>
      <c r="O183" s="166"/>
      <c r="P183" s="166"/>
      <c r="Q183" s="166"/>
      <c r="R183" s="166"/>
      <c r="S183" s="166"/>
      <c r="T183" s="167"/>
      <c r="AT183" s="168" t="s">
        <v>147</v>
      </c>
      <c r="AU183" s="168" t="s">
        <v>80</v>
      </c>
      <c r="AV183" s="11" t="s">
        <v>80</v>
      </c>
      <c r="AW183" s="11" t="s">
        <v>33</v>
      </c>
      <c r="AX183" s="11" t="s">
        <v>78</v>
      </c>
      <c r="AY183" s="168" t="s">
        <v>138</v>
      </c>
    </row>
    <row r="184" spans="2:65" s="10" customFormat="1" ht="29.85" customHeight="1">
      <c r="B184" s="135"/>
      <c r="D184" s="145" t="s">
        <v>69</v>
      </c>
      <c r="E184" s="146" t="s">
        <v>145</v>
      </c>
      <c r="F184" s="146" t="s">
        <v>299</v>
      </c>
      <c r="J184" s="147">
        <f>BK184</f>
        <v>0</v>
      </c>
      <c r="L184" s="135"/>
      <c r="M184" s="139"/>
      <c r="N184" s="140"/>
      <c r="O184" s="140"/>
      <c r="P184" s="141">
        <f>SUM(P185:P201)</f>
        <v>36.555645999999996</v>
      </c>
      <c r="Q184" s="140"/>
      <c r="R184" s="141">
        <f>SUM(R185:R201)</f>
        <v>9.0601684599999999</v>
      </c>
      <c r="S184" s="140"/>
      <c r="T184" s="142">
        <f>SUM(T185:T201)</f>
        <v>0</v>
      </c>
      <c r="AR184" s="136" t="s">
        <v>78</v>
      </c>
      <c r="AT184" s="143" t="s">
        <v>69</v>
      </c>
      <c r="AU184" s="143" t="s">
        <v>78</v>
      </c>
      <c r="AY184" s="136" t="s">
        <v>138</v>
      </c>
      <c r="BK184" s="144">
        <f>SUM(BK185:BK201)</f>
        <v>0</v>
      </c>
    </row>
    <row r="185" spans="2:65" s="1" customFormat="1" ht="31.5" customHeight="1">
      <c r="B185" s="148"/>
      <c r="C185" s="149" t="s">
        <v>300</v>
      </c>
      <c r="D185" s="149" t="s">
        <v>140</v>
      </c>
      <c r="E185" s="150" t="s">
        <v>301</v>
      </c>
      <c r="F185" s="151" t="s">
        <v>302</v>
      </c>
      <c r="G185" s="152" t="s">
        <v>143</v>
      </c>
      <c r="H185" s="153">
        <v>16.149999999999999</v>
      </c>
      <c r="I185" s="154"/>
      <c r="J185" s="154">
        <f>ROUND(I185*H185,2)</f>
        <v>0</v>
      </c>
      <c r="K185" s="151" t="s">
        <v>144</v>
      </c>
      <c r="L185" s="36"/>
      <c r="M185" s="155" t="s">
        <v>5</v>
      </c>
      <c r="N185" s="156" t="s">
        <v>41</v>
      </c>
      <c r="O185" s="157">
        <v>1.355</v>
      </c>
      <c r="P185" s="157">
        <f>O185*H185</f>
        <v>21.883249999999997</v>
      </c>
      <c r="Q185" s="157">
        <v>0.34234999999999999</v>
      </c>
      <c r="R185" s="157">
        <f>Q185*H185</f>
        <v>5.528952499999999</v>
      </c>
      <c r="S185" s="157">
        <v>0</v>
      </c>
      <c r="T185" s="158">
        <f>S185*H185</f>
        <v>0</v>
      </c>
      <c r="AR185" s="22" t="s">
        <v>145</v>
      </c>
      <c r="AT185" s="22" t="s">
        <v>140</v>
      </c>
      <c r="AU185" s="22" t="s">
        <v>80</v>
      </c>
      <c r="AY185" s="22" t="s">
        <v>138</v>
      </c>
      <c r="BE185" s="159">
        <f>IF(N185="základní",J185,0)</f>
        <v>0</v>
      </c>
      <c r="BF185" s="159">
        <f>IF(N185="snížená",J185,0)</f>
        <v>0</v>
      </c>
      <c r="BG185" s="159">
        <f>IF(N185="zákl. přenesená",J185,0)</f>
        <v>0</v>
      </c>
      <c r="BH185" s="159">
        <f>IF(N185="sníž. přenesená",J185,0)</f>
        <v>0</v>
      </c>
      <c r="BI185" s="159">
        <f>IF(N185="nulová",J185,0)</f>
        <v>0</v>
      </c>
      <c r="BJ185" s="22" t="s">
        <v>78</v>
      </c>
      <c r="BK185" s="159">
        <f>ROUND(I185*H185,2)</f>
        <v>0</v>
      </c>
      <c r="BL185" s="22" t="s">
        <v>145</v>
      </c>
      <c r="BM185" s="22" t="s">
        <v>303</v>
      </c>
    </row>
    <row r="186" spans="2:65" s="1" customFormat="1" ht="27">
      <c r="B186" s="36"/>
      <c r="D186" s="169" t="s">
        <v>304</v>
      </c>
      <c r="F186" s="187" t="s">
        <v>305</v>
      </c>
      <c r="L186" s="36"/>
      <c r="M186" s="188"/>
      <c r="N186" s="37"/>
      <c r="O186" s="37"/>
      <c r="P186" s="37"/>
      <c r="Q186" s="37"/>
      <c r="R186" s="37"/>
      <c r="S186" s="37"/>
      <c r="T186" s="65"/>
      <c r="AT186" s="22" t="s">
        <v>304</v>
      </c>
      <c r="AU186" s="22" t="s">
        <v>80</v>
      </c>
    </row>
    <row r="187" spans="2:65" s="11" customFormat="1">
      <c r="B187" s="160"/>
      <c r="D187" s="161" t="s">
        <v>147</v>
      </c>
      <c r="E187" s="162" t="s">
        <v>5</v>
      </c>
      <c r="F187" s="163" t="s">
        <v>306</v>
      </c>
      <c r="H187" s="164">
        <v>16.149999999999999</v>
      </c>
      <c r="L187" s="160"/>
      <c r="M187" s="165"/>
      <c r="N187" s="166"/>
      <c r="O187" s="166"/>
      <c r="P187" s="166"/>
      <c r="Q187" s="166"/>
      <c r="R187" s="166"/>
      <c r="S187" s="166"/>
      <c r="T187" s="167"/>
      <c r="AT187" s="168" t="s">
        <v>147</v>
      </c>
      <c r="AU187" s="168" t="s">
        <v>80</v>
      </c>
      <c r="AV187" s="11" t="s">
        <v>80</v>
      </c>
      <c r="AW187" s="11" t="s">
        <v>33</v>
      </c>
      <c r="AX187" s="11" t="s">
        <v>78</v>
      </c>
      <c r="AY187" s="168" t="s">
        <v>138</v>
      </c>
    </row>
    <row r="188" spans="2:65" s="1" customFormat="1" ht="22.5" customHeight="1">
      <c r="B188" s="148"/>
      <c r="C188" s="149" t="s">
        <v>307</v>
      </c>
      <c r="D188" s="149" t="s">
        <v>140</v>
      </c>
      <c r="E188" s="150" t="s">
        <v>308</v>
      </c>
      <c r="F188" s="151" t="s">
        <v>309</v>
      </c>
      <c r="G188" s="152" t="s">
        <v>161</v>
      </c>
      <c r="H188" s="153">
        <v>0.46400000000000002</v>
      </c>
      <c r="I188" s="154"/>
      <c r="J188" s="154">
        <f>ROUND(I188*H188,2)</f>
        <v>0</v>
      </c>
      <c r="K188" s="151" t="s">
        <v>144</v>
      </c>
      <c r="L188" s="36"/>
      <c r="M188" s="155" t="s">
        <v>5</v>
      </c>
      <c r="N188" s="156" t="s">
        <v>41</v>
      </c>
      <c r="O188" s="157">
        <v>1.448</v>
      </c>
      <c r="P188" s="157">
        <f>O188*H188</f>
        <v>0.67187200000000002</v>
      </c>
      <c r="Q188" s="157">
        <v>2.4533999999999998</v>
      </c>
      <c r="R188" s="157">
        <f>Q188*H188</f>
        <v>1.1383775999999999</v>
      </c>
      <c r="S188" s="157">
        <v>0</v>
      </c>
      <c r="T188" s="158">
        <f>S188*H188</f>
        <v>0</v>
      </c>
      <c r="AR188" s="22" t="s">
        <v>145</v>
      </c>
      <c r="AT188" s="22" t="s">
        <v>140</v>
      </c>
      <c r="AU188" s="22" t="s">
        <v>80</v>
      </c>
      <c r="AY188" s="22" t="s">
        <v>138</v>
      </c>
      <c r="BE188" s="159">
        <f>IF(N188="základní",J188,0)</f>
        <v>0</v>
      </c>
      <c r="BF188" s="159">
        <f>IF(N188="snížená",J188,0)</f>
        <v>0</v>
      </c>
      <c r="BG188" s="159">
        <f>IF(N188="zákl. přenesená",J188,0)</f>
        <v>0</v>
      </c>
      <c r="BH188" s="159">
        <f>IF(N188="sníž. přenesená",J188,0)</f>
        <v>0</v>
      </c>
      <c r="BI188" s="159">
        <f>IF(N188="nulová",J188,0)</f>
        <v>0</v>
      </c>
      <c r="BJ188" s="22" t="s">
        <v>78</v>
      </c>
      <c r="BK188" s="159">
        <f>ROUND(I188*H188,2)</f>
        <v>0</v>
      </c>
      <c r="BL188" s="22" t="s">
        <v>145</v>
      </c>
      <c r="BM188" s="22" t="s">
        <v>310</v>
      </c>
    </row>
    <row r="189" spans="2:65" s="11" customFormat="1">
      <c r="B189" s="160"/>
      <c r="D189" s="169" t="s">
        <v>147</v>
      </c>
      <c r="E189" s="168" t="s">
        <v>5</v>
      </c>
      <c r="F189" s="170" t="s">
        <v>311</v>
      </c>
      <c r="H189" s="171">
        <v>0.379</v>
      </c>
      <c r="L189" s="160"/>
      <c r="M189" s="165"/>
      <c r="N189" s="166"/>
      <c r="O189" s="166"/>
      <c r="P189" s="166"/>
      <c r="Q189" s="166"/>
      <c r="R189" s="166"/>
      <c r="S189" s="166"/>
      <c r="T189" s="167"/>
      <c r="AT189" s="168" t="s">
        <v>147</v>
      </c>
      <c r="AU189" s="168" t="s">
        <v>80</v>
      </c>
      <c r="AV189" s="11" t="s">
        <v>80</v>
      </c>
      <c r="AW189" s="11" t="s">
        <v>33</v>
      </c>
      <c r="AX189" s="11" t="s">
        <v>70</v>
      </c>
      <c r="AY189" s="168" t="s">
        <v>138</v>
      </c>
    </row>
    <row r="190" spans="2:65" s="11" customFormat="1">
      <c r="B190" s="160"/>
      <c r="D190" s="169" t="s">
        <v>147</v>
      </c>
      <c r="E190" s="168" t="s">
        <v>5</v>
      </c>
      <c r="F190" s="170" t="s">
        <v>312</v>
      </c>
      <c r="H190" s="171">
        <v>8.5000000000000006E-2</v>
      </c>
      <c r="L190" s="160"/>
      <c r="M190" s="165"/>
      <c r="N190" s="166"/>
      <c r="O190" s="166"/>
      <c r="P190" s="166"/>
      <c r="Q190" s="166"/>
      <c r="R190" s="166"/>
      <c r="S190" s="166"/>
      <c r="T190" s="167"/>
      <c r="AT190" s="168" t="s">
        <v>147</v>
      </c>
      <c r="AU190" s="168" t="s">
        <v>80</v>
      </c>
      <c r="AV190" s="11" t="s">
        <v>80</v>
      </c>
      <c r="AW190" s="11" t="s">
        <v>33</v>
      </c>
      <c r="AX190" s="11" t="s">
        <v>70</v>
      </c>
      <c r="AY190" s="168" t="s">
        <v>138</v>
      </c>
    </row>
    <row r="191" spans="2:65" s="12" customFormat="1">
      <c r="B191" s="172"/>
      <c r="D191" s="161" t="s">
        <v>147</v>
      </c>
      <c r="E191" s="173" t="s">
        <v>5</v>
      </c>
      <c r="F191" s="174" t="s">
        <v>165</v>
      </c>
      <c r="H191" s="175">
        <v>0.46400000000000002</v>
      </c>
      <c r="L191" s="172"/>
      <c r="M191" s="176"/>
      <c r="N191" s="177"/>
      <c r="O191" s="177"/>
      <c r="P191" s="177"/>
      <c r="Q191" s="177"/>
      <c r="R191" s="177"/>
      <c r="S191" s="177"/>
      <c r="T191" s="178"/>
      <c r="AT191" s="179" t="s">
        <v>147</v>
      </c>
      <c r="AU191" s="179" t="s">
        <v>80</v>
      </c>
      <c r="AV191" s="12" t="s">
        <v>145</v>
      </c>
      <c r="AW191" s="12" t="s">
        <v>33</v>
      </c>
      <c r="AX191" s="12" t="s">
        <v>78</v>
      </c>
      <c r="AY191" s="179" t="s">
        <v>138</v>
      </c>
    </row>
    <row r="192" spans="2:65" s="1" customFormat="1" ht="22.5" customHeight="1">
      <c r="B192" s="148"/>
      <c r="C192" s="149" t="s">
        <v>313</v>
      </c>
      <c r="D192" s="149" t="s">
        <v>140</v>
      </c>
      <c r="E192" s="150" t="s">
        <v>314</v>
      </c>
      <c r="F192" s="151" t="s">
        <v>315</v>
      </c>
      <c r="G192" s="152" t="s">
        <v>143</v>
      </c>
      <c r="H192" s="153">
        <v>6.7439999999999998</v>
      </c>
      <c r="I192" s="154"/>
      <c r="J192" s="154">
        <f>ROUND(I192*H192,2)</f>
        <v>0</v>
      </c>
      <c r="K192" s="151" t="s">
        <v>144</v>
      </c>
      <c r="L192" s="36"/>
      <c r="M192" s="155" t="s">
        <v>5</v>
      </c>
      <c r="N192" s="156" t="s">
        <v>41</v>
      </c>
      <c r="O192" s="157">
        <v>0.68100000000000005</v>
      </c>
      <c r="P192" s="157">
        <f>O192*H192</f>
        <v>4.5926640000000001</v>
      </c>
      <c r="Q192" s="157">
        <v>5.1900000000000002E-3</v>
      </c>
      <c r="R192" s="157">
        <f>Q192*H192</f>
        <v>3.5001360000000002E-2</v>
      </c>
      <c r="S192" s="157">
        <v>0</v>
      </c>
      <c r="T192" s="158">
        <f>S192*H192</f>
        <v>0</v>
      </c>
      <c r="AR192" s="22" t="s">
        <v>145</v>
      </c>
      <c r="AT192" s="22" t="s">
        <v>140</v>
      </c>
      <c r="AU192" s="22" t="s">
        <v>80</v>
      </c>
      <c r="AY192" s="22" t="s">
        <v>138</v>
      </c>
      <c r="BE192" s="159">
        <f>IF(N192="základní",J192,0)</f>
        <v>0</v>
      </c>
      <c r="BF192" s="159">
        <f>IF(N192="snížená",J192,0)</f>
        <v>0</v>
      </c>
      <c r="BG192" s="159">
        <f>IF(N192="zákl. přenesená",J192,0)</f>
        <v>0</v>
      </c>
      <c r="BH192" s="159">
        <f>IF(N192="sníž. přenesená",J192,0)</f>
        <v>0</v>
      </c>
      <c r="BI192" s="159">
        <f>IF(N192="nulová",J192,0)</f>
        <v>0</v>
      </c>
      <c r="BJ192" s="22" t="s">
        <v>78</v>
      </c>
      <c r="BK192" s="159">
        <f>ROUND(I192*H192,2)</f>
        <v>0</v>
      </c>
      <c r="BL192" s="22" t="s">
        <v>145</v>
      </c>
      <c r="BM192" s="22" t="s">
        <v>316</v>
      </c>
    </row>
    <row r="193" spans="2:65" s="11" customFormat="1">
      <c r="B193" s="160"/>
      <c r="D193" s="169" t="s">
        <v>147</v>
      </c>
      <c r="E193" s="168" t="s">
        <v>5</v>
      </c>
      <c r="F193" s="170" t="s">
        <v>317</v>
      </c>
      <c r="H193" s="171">
        <v>5.05</v>
      </c>
      <c r="L193" s="160"/>
      <c r="M193" s="165"/>
      <c r="N193" s="166"/>
      <c r="O193" s="166"/>
      <c r="P193" s="166"/>
      <c r="Q193" s="166"/>
      <c r="R193" s="166"/>
      <c r="S193" s="166"/>
      <c r="T193" s="167"/>
      <c r="AT193" s="168" t="s">
        <v>147</v>
      </c>
      <c r="AU193" s="168" t="s">
        <v>80</v>
      </c>
      <c r="AV193" s="11" t="s">
        <v>80</v>
      </c>
      <c r="AW193" s="11" t="s">
        <v>33</v>
      </c>
      <c r="AX193" s="11" t="s">
        <v>70</v>
      </c>
      <c r="AY193" s="168" t="s">
        <v>138</v>
      </c>
    </row>
    <row r="194" spans="2:65" s="11" customFormat="1">
      <c r="B194" s="160"/>
      <c r="D194" s="169" t="s">
        <v>147</v>
      </c>
      <c r="E194" s="168" t="s">
        <v>5</v>
      </c>
      <c r="F194" s="170" t="s">
        <v>318</v>
      </c>
      <c r="H194" s="171">
        <v>1.694</v>
      </c>
      <c r="L194" s="160"/>
      <c r="M194" s="165"/>
      <c r="N194" s="166"/>
      <c r="O194" s="166"/>
      <c r="P194" s="166"/>
      <c r="Q194" s="166"/>
      <c r="R194" s="166"/>
      <c r="S194" s="166"/>
      <c r="T194" s="167"/>
      <c r="AT194" s="168" t="s">
        <v>147</v>
      </c>
      <c r="AU194" s="168" t="s">
        <v>80</v>
      </c>
      <c r="AV194" s="11" t="s">
        <v>80</v>
      </c>
      <c r="AW194" s="11" t="s">
        <v>33</v>
      </c>
      <c r="AX194" s="11" t="s">
        <v>70</v>
      </c>
      <c r="AY194" s="168" t="s">
        <v>138</v>
      </c>
    </row>
    <row r="195" spans="2:65" s="12" customFormat="1">
      <c r="B195" s="172"/>
      <c r="D195" s="161" t="s">
        <v>147</v>
      </c>
      <c r="E195" s="173" t="s">
        <v>5</v>
      </c>
      <c r="F195" s="174" t="s">
        <v>165</v>
      </c>
      <c r="H195" s="175">
        <v>6.7439999999999998</v>
      </c>
      <c r="L195" s="172"/>
      <c r="M195" s="176"/>
      <c r="N195" s="177"/>
      <c r="O195" s="177"/>
      <c r="P195" s="177"/>
      <c r="Q195" s="177"/>
      <c r="R195" s="177"/>
      <c r="S195" s="177"/>
      <c r="T195" s="178"/>
      <c r="AT195" s="179" t="s">
        <v>147</v>
      </c>
      <c r="AU195" s="179" t="s">
        <v>80</v>
      </c>
      <c r="AV195" s="12" t="s">
        <v>145</v>
      </c>
      <c r="AW195" s="12" t="s">
        <v>33</v>
      </c>
      <c r="AX195" s="12" t="s">
        <v>78</v>
      </c>
      <c r="AY195" s="179" t="s">
        <v>138</v>
      </c>
    </row>
    <row r="196" spans="2:65" s="1" customFormat="1" ht="22.5" customHeight="1">
      <c r="B196" s="148"/>
      <c r="C196" s="149" t="s">
        <v>319</v>
      </c>
      <c r="D196" s="149" t="s">
        <v>140</v>
      </c>
      <c r="E196" s="150" t="s">
        <v>320</v>
      </c>
      <c r="F196" s="151" t="s">
        <v>321</v>
      </c>
      <c r="G196" s="152" t="s">
        <v>143</v>
      </c>
      <c r="H196" s="153">
        <v>6.7439999999999998</v>
      </c>
      <c r="I196" s="154"/>
      <c r="J196" s="154">
        <f>ROUND(I196*H196,2)</f>
        <v>0</v>
      </c>
      <c r="K196" s="151" t="s">
        <v>144</v>
      </c>
      <c r="L196" s="36"/>
      <c r="M196" s="155" t="s">
        <v>5</v>
      </c>
      <c r="N196" s="156" t="s">
        <v>41</v>
      </c>
      <c r="O196" s="157">
        <v>0.24</v>
      </c>
      <c r="P196" s="157">
        <f>O196*H196</f>
        <v>1.6185599999999998</v>
      </c>
      <c r="Q196" s="157">
        <v>0</v>
      </c>
      <c r="R196" s="157">
        <f>Q196*H196</f>
        <v>0</v>
      </c>
      <c r="S196" s="157">
        <v>0</v>
      </c>
      <c r="T196" s="158">
        <f>S196*H196</f>
        <v>0</v>
      </c>
      <c r="AR196" s="22" t="s">
        <v>145</v>
      </c>
      <c r="AT196" s="22" t="s">
        <v>140</v>
      </c>
      <c r="AU196" s="22" t="s">
        <v>80</v>
      </c>
      <c r="AY196" s="22" t="s">
        <v>138</v>
      </c>
      <c r="BE196" s="159">
        <f>IF(N196="základní",J196,0)</f>
        <v>0</v>
      </c>
      <c r="BF196" s="159">
        <f>IF(N196="snížená",J196,0)</f>
        <v>0</v>
      </c>
      <c r="BG196" s="159">
        <f>IF(N196="zákl. přenesená",J196,0)</f>
        <v>0</v>
      </c>
      <c r="BH196" s="159">
        <f>IF(N196="sníž. přenesená",J196,0)</f>
        <v>0</v>
      </c>
      <c r="BI196" s="159">
        <f>IF(N196="nulová",J196,0)</f>
        <v>0</v>
      </c>
      <c r="BJ196" s="22" t="s">
        <v>78</v>
      </c>
      <c r="BK196" s="159">
        <f>ROUND(I196*H196,2)</f>
        <v>0</v>
      </c>
      <c r="BL196" s="22" t="s">
        <v>145</v>
      </c>
      <c r="BM196" s="22" t="s">
        <v>322</v>
      </c>
    </row>
    <row r="197" spans="2:65" s="1" customFormat="1" ht="22.5" customHeight="1">
      <c r="B197" s="148"/>
      <c r="C197" s="149" t="s">
        <v>323</v>
      </c>
      <c r="D197" s="149" t="s">
        <v>140</v>
      </c>
      <c r="E197" s="150" t="s">
        <v>324</v>
      </c>
      <c r="F197" s="151" t="s">
        <v>325</v>
      </c>
      <c r="G197" s="152" t="s">
        <v>189</v>
      </c>
      <c r="H197" s="153">
        <v>0.05</v>
      </c>
      <c r="I197" s="154"/>
      <c r="J197" s="154">
        <f>ROUND(I197*H197,2)</f>
        <v>0</v>
      </c>
      <c r="K197" s="151" t="s">
        <v>144</v>
      </c>
      <c r="L197" s="36"/>
      <c r="M197" s="155" t="s">
        <v>5</v>
      </c>
      <c r="N197" s="156" t="s">
        <v>41</v>
      </c>
      <c r="O197" s="157">
        <v>37.704000000000001</v>
      </c>
      <c r="P197" s="157">
        <f>O197*H197</f>
        <v>1.8852000000000002</v>
      </c>
      <c r="Q197" s="157">
        <v>1.0525599999999999</v>
      </c>
      <c r="R197" s="157">
        <f>Q197*H197</f>
        <v>5.2628000000000001E-2</v>
      </c>
      <c r="S197" s="157">
        <v>0</v>
      </c>
      <c r="T197" s="158">
        <f>S197*H197</f>
        <v>0</v>
      </c>
      <c r="AR197" s="22" t="s">
        <v>145</v>
      </c>
      <c r="AT197" s="22" t="s">
        <v>140</v>
      </c>
      <c r="AU197" s="22" t="s">
        <v>80</v>
      </c>
      <c r="AY197" s="22" t="s">
        <v>138</v>
      </c>
      <c r="BE197" s="159">
        <f>IF(N197="základní",J197,0)</f>
        <v>0</v>
      </c>
      <c r="BF197" s="159">
        <f>IF(N197="snížená",J197,0)</f>
        <v>0</v>
      </c>
      <c r="BG197" s="159">
        <f>IF(N197="zákl. přenesená",J197,0)</f>
        <v>0</v>
      </c>
      <c r="BH197" s="159">
        <f>IF(N197="sníž. přenesená",J197,0)</f>
        <v>0</v>
      </c>
      <c r="BI197" s="159">
        <f>IF(N197="nulová",J197,0)</f>
        <v>0</v>
      </c>
      <c r="BJ197" s="22" t="s">
        <v>78</v>
      </c>
      <c r="BK197" s="159">
        <f>ROUND(I197*H197,2)</f>
        <v>0</v>
      </c>
      <c r="BL197" s="22" t="s">
        <v>145</v>
      </c>
      <c r="BM197" s="22" t="s">
        <v>326</v>
      </c>
    </row>
    <row r="198" spans="2:65" s="1" customFormat="1" ht="22.5" customHeight="1">
      <c r="B198" s="148"/>
      <c r="C198" s="149" t="s">
        <v>327</v>
      </c>
      <c r="D198" s="149" t="s">
        <v>140</v>
      </c>
      <c r="E198" s="150" t="s">
        <v>328</v>
      </c>
      <c r="F198" s="151" t="s">
        <v>329</v>
      </c>
      <c r="G198" s="152" t="s">
        <v>156</v>
      </c>
      <c r="H198" s="153">
        <v>14.1</v>
      </c>
      <c r="I198" s="154"/>
      <c r="J198" s="154">
        <f>ROUND(I198*H198,2)</f>
        <v>0</v>
      </c>
      <c r="K198" s="151" t="s">
        <v>144</v>
      </c>
      <c r="L198" s="36"/>
      <c r="M198" s="155" t="s">
        <v>5</v>
      </c>
      <c r="N198" s="156" t="s">
        <v>41</v>
      </c>
      <c r="O198" s="157">
        <v>0.40100000000000002</v>
      </c>
      <c r="P198" s="157">
        <f>O198*H198</f>
        <v>5.6541000000000006</v>
      </c>
      <c r="Q198" s="157">
        <v>0.16349</v>
      </c>
      <c r="R198" s="157">
        <f>Q198*H198</f>
        <v>2.3052090000000001</v>
      </c>
      <c r="S198" s="157">
        <v>0</v>
      </c>
      <c r="T198" s="158">
        <f>S198*H198</f>
        <v>0</v>
      </c>
      <c r="AR198" s="22" t="s">
        <v>145</v>
      </c>
      <c r="AT198" s="22" t="s">
        <v>140</v>
      </c>
      <c r="AU198" s="22" t="s">
        <v>80</v>
      </c>
      <c r="AY198" s="22" t="s">
        <v>138</v>
      </c>
      <c r="BE198" s="159">
        <f>IF(N198="základní",J198,0)</f>
        <v>0</v>
      </c>
      <c r="BF198" s="159">
        <f>IF(N198="snížená",J198,0)</f>
        <v>0</v>
      </c>
      <c r="BG198" s="159">
        <f>IF(N198="zákl. přenesená",J198,0)</f>
        <v>0</v>
      </c>
      <c r="BH198" s="159">
        <f>IF(N198="sníž. přenesená",J198,0)</f>
        <v>0</v>
      </c>
      <c r="BI198" s="159">
        <f>IF(N198="nulová",J198,0)</f>
        <v>0</v>
      </c>
      <c r="BJ198" s="22" t="s">
        <v>78</v>
      </c>
      <c r="BK198" s="159">
        <f>ROUND(I198*H198,2)</f>
        <v>0</v>
      </c>
      <c r="BL198" s="22" t="s">
        <v>145</v>
      </c>
      <c r="BM198" s="22" t="s">
        <v>330</v>
      </c>
    </row>
    <row r="199" spans="2:65" s="11" customFormat="1">
      <c r="B199" s="160"/>
      <c r="D199" s="161" t="s">
        <v>147</v>
      </c>
      <c r="E199" s="162" t="s">
        <v>5</v>
      </c>
      <c r="F199" s="163" t="s">
        <v>331</v>
      </c>
      <c r="H199" s="164">
        <v>14.1</v>
      </c>
      <c r="L199" s="160"/>
      <c r="M199" s="165"/>
      <c r="N199" s="166"/>
      <c r="O199" s="166"/>
      <c r="P199" s="166"/>
      <c r="Q199" s="166"/>
      <c r="R199" s="166"/>
      <c r="S199" s="166"/>
      <c r="T199" s="167"/>
      <c r="AT199" s="168" t="s">
        <v>147</v>
      </c>
      <c r="AU199" s="168" t="s">
        <v>80</v>
      </c>
      <c r="AV199" s="11" t="s">
        <v>80</v>
      </c>
      <c r="AW199" s="11" t="s">
        <v>33</v>
      </c>
      <c r="AX199" s="11" t="s">
        <v>78</v>
      </c>
      <c r="AY199" s="168" t="s">
        <v>138</v>
      </c>
    </row>
    <row r="200" spans="2:65" s="1" customFormat="1" ht="31.5" customHeight="1">
      <c r="B200" s="148"/>
      <c r="C200" s="149" t="s">
        <v>332</v>
      </c>
      <c r="D200" s="149" t="s">
        <v>140</v>
      </c>
      <c r="E200" s="150" t="s">
        <v>333</v>
      </c>
      <c r="F200" s="151" t="s">
        <v>334</v>
      </c>
      <c r="G200" s="152" t="s">
        <v>143</v>
      </c>
      <c r="H200" s="153">
        <v>5</v>
      </c>
      <c r="I200" s="154"/>
      <c r="J200" s="154">
        <f>ROUND(I200*H200,2)</f>
        <v>0</v>
      </c>
      <c r="K200" s="151" t="s">
        <v>144</v>
      </c>
      <c r="L200" s="36"/>
      <c r="M200" s="155" t="s">
        <v>5</v>
      </c>
      <c r="N200" s="156" t="s">
        <v>41</v>
      </c>
      <c r="O200" s="157">
        <v>0.05</v>
      </c>
      <c r="P200" s="157">
        <f>O200*H200</f>
        <v>0.25</v>
      </c>
      <c r="Q200" s="157">
        <v>0</v>
      </c>
      <c r="R200" s="157">
        <f>Q200*H200</f>
        <v>0</v>
      </c>
      <c r="S200" s="157">
        <v>0</v>
      </c>
      <c r="T200" s="158">
        <f>S200*H200</f>
        <v>0</v>
      </c>
      <c r="AR200" s="22" t="s">
        <v>145</v>
      </c>
      <c r="AT200" s="22" t="s">
        <v>140</v>
      </c>
      <c r="AU200" s="22" t="s">
        <v>80</v>
      </c>
      <c r="AY200" s="22" t="s">
        <v>138</v>
      </c>
      <c r="BE200" s="159">
        <f>IF(N200="základní",J200,0)</f>
        <v>0</v>
      </c>
      <c r="BF200" s="159">
        <f>IF(N200="snížená",J200,0)</f>
        <v>0</v>
      </c>
      <c r="BG200" s="159">
        <f>IF(N200="zákl. přenesená",J200,0)</f>
        <v>0</v>
      </c>
      <c r="BH200" s="159">
        <f>IF(N200="sníž. přenesená",J200,0)</f>
        <v>0</v>
      </c>
      <c r="BI200" s="159">
        <f>IF(N200="nulová",J200,0)</f>
        <v>0</v>
      </c>
      <c r="BJ200" s="22" t="s">
        <v>78</v>
      </c>
      <c r="BK200" s="159">
        <f>ROUND(I200*H200,2)</f>
        <v>0</v>
      </c>
      <c r="BL200" s="22" t="s">
        <v>145</v>
      </c>
      <c r="BM200" s="22" t="s">
        <v>335</v>
      </c>
    </row>
    <row r="201" spans="2:65" s="11" customFormat="1">
      <c r="B201" s="160"/>
      <c r="D201" s="169" t="s">
        <v>147</v>
      </c>
      <c r="E201" s="168" t="s">
        <v>5</v>
      </c>
      <c r="F201" s="170" t="s">
        <v>336</v>
      </c>
      <c r="H201" s="171">
        <v>5</v>
      </c>
      <c r="L201" s="160"/>
      <c r="M201" s="165"/>
      <c r="N201" s="166"/>
      <c r="O201" s="166"/>
      <c r="P201" s="166"/>
      <c r="Q201" s="166"/>
      <c r="R201" s="166"/>
      <c r="S201" s="166"/>
      <c r="T201" s="167"/>
      <c r="AT201" s="168" t="s">
        <v>147</v>
      </c>
      <c r="AU201" s="168" t="s">
        <v>80</v>
      </c>
      <c r="AV201" s="11" t="s">
        <v>80</v>
      </c>
      <c r="AW201" s="11" t="s">
        <v>33</v>
      </c>
      <c r="AX201" s="11" t="s">
        <v>78</v>
      </c>
      <c r="AY201" s="168" t="s">
        <v>138</v>
      </c>
    </row>
    <row r="202" spans="2:65" s="10" customFormat="1" ht="29.85" customHeight="1">
      <c r="B202" s="135"/>
      <c r="D202" s="145" t="s">
        <v>69</v>
      </c>
      <c r="E202" s="146" t="s">
        <v>166</v>
      </c>
      <c r="F202" s="146" t="s">
        <v>337</v>
      </c>
      <c r="J202" s="147">
        <f>BK202</f>
        <v>0</v>
      </c>
      <c r="L202" s="135"/>
      <c r="M202" s="139"/>
      <c r="N202" s="140"/>
      <c r="O202" s="140"/>
      <c r="P202" s="141">
        <f>SUM(P203:P206)</f>
        <v>3.24</v>
      </c>
      <c r="Q202" s="140"/>
      <c r="R202" s="141">
        <f>SUM(R203:R206)</f>
        <v>1.099</v>
      </c>
      <c r="S202" s="140"/>
      <c r="T202" s="142">
        <f>SUM(T203:T206)</f>
        <v>0</v>
      </c>
      <c r="AR202" s="136" t="s">
        <v>78</v>
      </c>
      <c r="AT202" s="143" t="s">
        <v>69</v>
      </c>
      <c r="AU202" s="143" t="s">
        <v>78</v>
      </c>
      <c r="AY202" s="136" t="s">
        <v>138</v>
      </c>
      <c r="BK202" s="144">
        <f>SUM(BK203:BK206)</f>
        <v>0</v>
      </c>
    </row>
    <row r="203" spans="2:65" s="1" customFormat="1" ht="31.5" customHeight="1">
      <c r="B203" s="148"/>
      <c r="C203" s="149" t="s">
        <v>338</v>
      </c>
      <c r="D203" s="149" t="s">
        <v>140</v>
      </c>
      <c r="E203" s="150" t="s">
        <v>339</v>
      </c>
      <c r="F203" s="151" t="s">
        <v>340</v>
      </c>
      <c r="G203" s="152" t="s">
        <v>143</v>
      </c>
      <c r="H203" s="153">
        <v>5</v>
      </c>
      <c r="I203" s="154"/>
      <c r="J203" s="154">
        <f>ROUND(I203*H203,2)</f>
        <v>0</v>
      </c>
      <c r="K203" s="151" t="s">
        <v>144</v>
      </c>
      <c r="L203" s="36"/>
      <c r="M203" s="155" t="s">
        <v>5</v>
      </c>
      <c r="N203" s="156" t="s">
        <v>41</v>
      </c>
      <c r="O203" s="157">
        <v>0.64800000000000002</v>
      </c>
      <c r="P203" s="157">
        <f>O203*H203</f>
        <v>3.24</v>
      </c>
      <c r="Q203" s="157">
        <v>0.10100000000000001</v>
      </c>
      <c r="R203" s="157">
        <f>Q203*H203</f>
        <v>0.505</v>
      </c>
      <c r="S203" s="157">
        <v>0</v>
      </c>
      <c r="T203" s="158">
        <f>S203*H203</f>
        <v>0</v>
      </c>
      <c r="AR203" s="22" t="s">
        <v>145</v>
      </c>
      <c r="AT203" s="22" t="s">
        <v>140</v>
      </c>
      <c r="AU203" s="22" t="s">
        <v>80</v>
      </c>
      <c r="AY203" s="22" t="s">
        <v>138</v>
      </c>
      <c r="BE203" s="159">
        <f>IF(N203="základní",J203,0)</f>
        <v>0</v>
      </c>
      <c r="BF203" s="159">
        <f>IF(N203="snížená",J203,0)</f>
        <v>0</v>
      </c>
      <c r="BG203" s="159">
        <f>IF(N203="zákl. přenesená",J203,0)</f>
        <v>0</v>
      </c>
      <c r="BH203" s="159">
        <f>IF(N203="sníž. přenesená",J203,0)</f>
        <v>0</v>
      </c>
      <c r="BI203" s="159">
        <f>IF(N203="nulová",J203,0)</f>
        <v>0</v>
      </c>
      <c r="BJ203" s="22" t="s">
        <v>78</v>
      </c>
      <c r="BK203" s="159">
        <f>ROUND(I203*H203,2)</f>
        <v>0</v>
      </c>
      <c r="BL203" s="22" t="s">
        <v>145</v>
      </c>
      <c r="BM203" s="22" t="s">
        <v>341</v>
      </c>
    </row>
    <row r="204" spans="2:65" s="11" customFormat="1">
      <c r="B204" s="160"/>
      <c r="D204" s="161" t="s">
        <v>147</v>
      </c>
      <c r="E204" s="162" t="s">
        <v>5</v>
      </c>
      <c r="F204" s="163" t="s">
        <v>336</v>
      </c>
      <c r="H204" s="164">
        <v>5</v>
      </c>
      <c r="L204" s="160"/>
      <c r="M204" s="165"/>
      <c r="N204" s="166"/>
      <c r="O204" s="166"/>
      <c r="P204" s="166"/>
      <c r="Q204" s="166"/>
      <c r="R204" s="166"/>
      <c r="S204" s="166"/>
      <c r="T204" s="167"/>
      <c r="AT204" s="168" t="s">
        <v>147</v>
      </c>
      <c r="AU204" s="168" t="s">
        <v>80</v>
      </c>
      <c r="AV204" s="11" t="s">
        <v>80</v>
      </c>
      <c r="AW204" s="11" t="s">
        <v>33</v>
      </c>
      <c r="AX204" s="11" t="s">
        <v>78</v>
      </c>
      <c r="AY204" s="168" t="s">
        <v>138</v>
      </c>
    </row>
    <row r="205" spans="2:65" s="1" customFormat="1" ht="22.5" customHeight="1">
      <c r="B205" s="148"/>
      <c r="C205" s="189" t="s">
        <v>342</v>
      </c>
      <c r="D205" s="189" t="s">
        <v>343</v>
      </c>
      <c r="E205" s="190" t="s">
        <v>344</v>
      </c>
      <c r="F205" s="191" t="s">
        <v>345</v>
      </c>
      <c r="G205" s="192" t="s">
        <v>143</v>
      </c>
      <c r="H205" s="193">
        <v>5.5</v>
      </c>
      <c r="I205" s="194"/>
      <c r="J205" s="194">
        <f>ROUND(I205*H205,2)</f>
        <v>0</v>
      </c>
      <c r="K205" s="191" t="s">
        <v>144</v>
      </c>
      <c r="L205" s="195"/>
      <c r="M205" s="196" t="s">
        <v>5</v>
      </c>
      <c r="N205" s="197" t="s">
        <v>41</v>
      </c>
      <c r="O205" s="157">
        <v>0</v>
      </c>
      <c r="P205" s="157">
        <f>O205*H205</f>
        <v>0</v>
      </c>
      <c r="Q205" s="157">
        <v>0.108</v>
      </c>
      <c r="R205" s="157">
        <f>Q205*H205</f>
        <v>0.59399999999999997</v>
      </c>
      <c r="S205" s="157">
        <v>0</v>
      </c>
      <c r="T205" s="158">
        <f>S205*H205</f>
        <v>0</v>
      </c>
      <c r="AR205" s="22" t="s">
        <v>182</v>
      </c>
      <c r="AT205" s="22" t="s">
        <v>343</v>
      </c>
      <c r="AU205" s="22" t="s">
        <v>80</v>
      </c>
      <c r="AY205" s="22" t="s">
        <v>138</v>
      </c>
      <c r="BE205" s="159">
        <f>IF(N205="základní",J205,0)</f>
        <v>0</v>
      </c>
      <c r="BF205" s="159">
        <f>IF(N205="snížená",J205,0)</f>
        <v>0</v>
      </c>
      <c r="BG205" s="159">
        <f>IF(N205="zákl. přenesená",J205,0)</f>
        <v>0</v>
      </c>
      <c r="BH205" s="159">
        <f>IF(N205="sníž. přenesená",J205,0)</f>
        <v>0</v>
      </c>
      <c r="BI205" s="159">
        <f>IF(N205="nulová",J205,0)</f>
        <v>0</v>
      </c>
      <c r="BJ205" s="22" t="s">
        <v>78</v>
      </c>
      <c r="BK205" s="159">
        <f>ROUND(I205*H205,2)</f>
        <v>0</v>
      </c>
      <c r="BL205" s="22" t="s">
        <v>145</v>
      </c>
      <c r="BM205" s="22" t="s">
        <v>346</v>
      </c>
    </row>
    <row r="206" spans="2:65" s="11" customFormat="1">
      <c r="B206" s="160"/>
      <c r="D206" s="169" t="s">
        <v>147</v>
      </c>
      <c r="E206" s="168" t="s">
        <v>5</v>
      </c>
      <c r="F206" s="170" t="s">
        <v>347</v>
      </c>
      <c r="H206" s="171">
        <v>5.5</v>
      </c>
      <c r="L206" s="160"/>
      <c r="M206" s="165"/>
      <c r="N206" s="166"/>
      <c r="O206" s="166"/>
      <c r="P206" s="166"/>
      <c r="Q206" s="166"/>
      <c r="R206" s="166"/>
      <c r="S206" s="166"/>
      <c r="T206" s="167"/>
      <c r="AT206" s="168" t="s">
        <v>147</v>
      </c>
      <c r="AU206" s="168" t="s">
        <v>80</v>
      </c>
      <c r="AV206" s="11" t="s">
        <v>80</v>
      </c>
      <c r="AW206" s="11" t="s">
        <v>33</v>
      </c>
      <c r="AX206" s="11" t="s">
        <v>78</v>
      </c>
      <c r="AY206" s="168" t="s">
        <v>138</v>
      </c>
    </row>
    <row r="207" spans="2:65" s="10" customFormat="1" ht="29.85" customHeight="1">
      <c r="B207" s="135"/>
      <c r="D207" s="145" t="s">
        <v>69</v>
      </c>
      <c r="E207" s="146" t="s">
        <v>172</v>
      </c>
      <c r="F207" s="146" t="s">
        <v>348</v>
      </c>
      <c r="J207" s="147">
        <f>BK207</f>
        <v>0</v>
      </c>
      <c r="L207" s="135"/>
      <c r="M207" s="139"/>
      <c r="N207" s="140"/>
      <c r="O207" s="140"/>
      <c r="P207" s="141">
        <f>SUM(P208:P227)</f>
        <v>21.026949999999999</v>
      </c>
      <c r="Q207" s="140"/>
      <c r="R207" s="141">
        <f>SUM(R208:R227)</f>
        <v>8.9984202999999994</v>
      </c>
      <c r="S207" s="140"/>
      <c r="T207" s="142">
        <f>SUM(T208:T227)</f>
        <v>0</v>
      </c>
      <c r="AR207" s="136" t="s">
        <v>78</v>
      </c>
      <c r="AT207" s="143" t="s">
        <v>69</v>
      </c>
      <c r="AU207" s="143" t="s">
        <v>78</v>
      </c>
      <c r="AY207" s="136" t="s">
        <v>138</v>
      </c>
      <c r="BK207" s="144">
        <f>SUM(BK208:BK227)</f>
        <v>0</v>
      </c>
    </row>
    <row r="208" spans="2:65" s="1" customFormat="1" ht="22.5" customHeight="1">
      <c r="B208" s="148"/>
      <c r="C208" s="149" t="s">
        <v>349</v>
      </c>
      <c r="D208" s="149" t="s">
        <v>140</v>
      </c>
      <c r="E208" s="150" t="s">
        <v>350</v>
      </c>
      <c r="F208" s="151" t="s">
        <v>351</v>
      </c>
      <c r="G208" s="152" t="s">
        <v>161</v>
      </c>
      <c r="H208" s="153">
        <v>1.2749999999999999</v>
      </c>
      <c r="I208" s="154"/>
      <c r="J208" s="154">
        <f>ROUND(I208*H208,2)</f>
        <v>0</v>
      </c>
      <c r="K208" s="151" t="s">
        <v>144</v>
      </c>
      <c r="L208" s="36"/>
      <c r="M208" s="155" t="s">
        <v>5</v>
      </c>
      <c r="N208" s="156" t="s">
        <v>41</v>
      </c>
      <c r="O208" s="157">
        <v>5.33</v>
      </c>
      <c r="P208" s="157">
        <f>O208*H208</f>
        <v>6.79575</v>
      </c>
      <c r="Q208" s="157">
        <v>2.2563399999999998</v>
      </c>
      <c r="R208" s="157">
        <f>Q208*H208</f>
        <v>2.8768334999999996</v>
      </c>
      <c r="S208" s="157">
        <v>0</v>
      </c>
      <c r="T208" s="158">
        <f>S208*H208</f>
        <v>0</v>
      </c>
      <c r="AR208" s="22" t="s">
        <v>145</v>
      </c>
      <c r="AT208" s="22" t="s">
        <v>140</v>
      </c>
      <c r="AU208" s="22" t="s">
        <v>80</v>
      </c>
      <c r="AY208" s="22" t="s">
        <v>138</v>
      </c>
      <c r="BE208" s="159">
        <f>IF(N208="základní",J208,0)</f>
        <v>0</v>
      </c>
      <c r="BF208" s="159">
        <f>IF(N208="snížená",J208,0)</f>
        <v>0</v>
      </c>
      <c r="BG208" s="159">
        <f>IF(N208="zákl. přenesená",J208,0)</f>
        <v>0</v>
      </c>
      <c r="BH208" s="159">
        <f>IF(N208="sníž. přenesená",J208,0)</f>
        <v>0</v>
      </c>
      <c r="BI208" s="159">
        <f>IF(N208="nulová",J208,0)</f>
        <v>0</v>
      </c>
      <c r="BJ208" s="22" t="s">
        <v>78</v>
      </c>
      <c r="BK208" s="159">
        <f>ROUND(I208*H208,2)</f>
        <v>0</v>
      </c>
      <c r="BL208" s="22" t="s">
        <v>145</v>
      </c>
      <c r="BM208" s="22" t="s">
        <v>352</v>
      </c>
    </row>
    <row r="209" spans="2:65" s="11" customFormat="1">
      <c r="B209" s="160"/>
      <c r="D209" s="161" t="s">
        <v>147</v>
      </c>
      <c r="E209" s="162" t="s">
        <v>5</v>
      </c>
      <c r="F209" s="163" t="s">
        <v>353</v>
      </c>
      <c r="H209" s="164">
        <v>1.2749999999999999</v>
      </c>
      <c r="L209" s="160"/>
      <c r="M209" s="165"/>
      <c r="N209" s="166"/>
      <c r="O209" s="166"/>
      <c r="P209" s="166"/>
      <c r="Q209" s="166"/>
      <c r="R209" s="166"/>
      <c r="S209" s="166"/>
      <c r="T209" s="167"/>
      <c r="AT209" s="168" t="s">
        <v>147</v>
      </c>
      <c r="AU209" s="168" t="s">
        <v>80</v>
      </c>
      <c r="AV209" s="11" t="s">
        <v>80</v>
      </c>
      <c r="AW209" s="11" t="s">
        <v>33</v>
      </c>
      <c r="AX209" s="11" t="s">
        <v>78</v>
      </c>
      <c r="AY209" s="168" t="s">
        <v>138</v>
      </c>
    </row>
    <row r="210" spans="2:65" s="1" customFormat="1" ht="22.5" customHeight="1">
      <c r="B210" s="148"/>
      <c r="C210" s="149" t="s">
        <v>354</v>
      </c>
      <c r="D210" s="149" t="s">
        <v>140</v>
      </c>
      <c r="E210" s="150" t="s">
        <v>355</v>
      </c>
      <c r="F210" s="151" t="s">
        <v>356</v>
      </c>
      <c r="G210" s="152" t="s">
        <v>143</v>
      </c>
      <c r="H210" s="153">
        <v>17.399999999999999</v>
      </c>
      <c r="I210" s="154"/>
      <c r="J210" s="154">
        <f>ROUND(I210*H210,2)</f>
        <v>0</v>
      </c>
      <c r="K210" s="151" t="s">
        <v>144</v>
      </c>
      <c r="L210" s="36"/>
      <c r="M210" s="155" t="s">
        <v>5</v>
      </c>
      <c r="N210" s="156" t="s">
        <v>41</v>
      </c>
      <c r="O210" s="157">
        <v>0.33800000000000002</v>
      </c>
      <c r="P210" s="157">
        <f>O210*H210</f>
        <v>5.8811999999999998</v>
      </c>
      <c r="Q210" s="157">
        <v>0.1386</v>
      </c>
      <c r="R210" s="157">
        <f>Q210*H210</f>
        <v>2.4116399999999998</v>
      </c>
      <c r="S210" s="157">
        <v>0</v>
      </c>
      <c r="T210" s="158">
        <f>S210*H210</f>
        <v>0</v>
      </c>
      <c r="AR210" s="22" t="s">
        <v>145</v>
      </c>
      <c r="AT210" s="22" t="s">
        <v>140</v>
      </c>
      <c r="AU210" s="22" t="s">
        <v>80</v>
      </c>
      <c r="AY210" s="22" t="s">
        <v>138</v>
      </c>
      <c r="BE210" s="159">
        <f>IF(N210="základní",J210,0)</f>
        <v>0</v>
      </c>
      <c r="BF210" s="159">
        <f>IF(N210="snížená",J210,0)</f>
        <v>0</v>
      </c>
      <c r="BG210" s="159">
        <f>IF(N210="zákl. přenesená",J210,0)</f>
        <v>0</v>
      </c>
      <c r="BH210" s="159">
        <f>IF(N210="sníž. přenesená",J210,0)</f>
        <v>0</v>
      </c>
      <c r="BI210" s="159">
        <f>IF(N210="nulová",J210,0)</f>
        <v>0</v>
      </c>
      <c r="BJ210" s="22" t="s">
        <v>78</v>
      </c>
      <c r="BK210" s="159">
        <f>ROUND(I210*H210,2)</f>
        <v>0</v>
      </c>
      <c r="BL210" s="22" t="s">
        <v>145</v>
      </c>
      <c r="BM210" s="22" t="s">
        <v>357</v>
      </c>
    </row>
    <row r="211" spans="2:65" s="11" customFormat="1">
      <c r="B211" s="160"/>
      <c r="D211" s="161" t="s">
        <v>147</v>
      </c>
      <c r="E211" s="162" t="s">
        <v>5</v>
      </c>
      <c r="F211" s="163" t="s">
        <v>358</v>
      </c>
      <c r="H211" s="164">
        <v>17.399999999999999</v>
      </c>
      <c r="L211" s="160"/>
      <c r="M211" s="165"/>
      <c r="N211" s="166"/>
      <c r="O211" s="166"/>
      <c r="P211" s="166"/>
      <c r="Q211" s="166"/>
      <c r="R211" s="166"/>
      <c r="S211" s="166"/>
      <c r="T211" s="167"/>
      <c r="AT211" s="168" t="s">
        <v>147</v>
      </c>
      <c r="AU211" s="168" t="s">
        <v>80</v>
      </c>
      <c r="AV211" s="11" t="s">
        <v>80</v>
      </c>
      <c r="AW211" s="11" t="s">
        <v>33</v>
      </c>
      <c r="AX211" s="11" t="s">
        <v>78</v>
      </c>
      <c r="AY211" s="168" t="s">
        <v>138</v>
      </c>
    </row>
    <row r="212" spans="2:65" s="1" customFormat="1" ht="22.5" customHeight="1">
      <c r="B212" s="148"/>
      <c r="C212" s="149" t="s">
        <v>359</v>
      </c>
      <c r="D212" s="149" t="s">
        <v>140</v>
      </c>
      <c r="E212" s="150" t="s">
        <v>360</v>
      </c>
      <c r="F212" s="151" t="s">
        <v>361</v>
      </c>
      <c r="G212" s="152" t="s">
        <v>143</v>
      </c>
      <c r="H212" s="153">
        <v>19.14</v>
      </c>
      <c r="I212" s="154"/>
      <c r="J212" s="154">
        <f>ROUND(I212*H212,2)</f>
        <v>0</v>
      </c>
      <c r="K212" s="151" t="s">
        <v>144</v>
      </c>
      <c r="L212" s="36"/>
      <c r="M212" s="155" t="s">
        <v>5</v>
      </c>
      <c r="N212" s="156" t="s">
        <v>41</v>
      </c>
      <c r="O212" s="157">
        <v>2.5000000000000001E-2</v>
      </c>
      <c r="P212" s="157">
        <f>O212*H212</f>
        <v>0.47850000000000004</v>
      </c>
      <c r="Q212" s="157">
        <v>1.2E-4</v>
      </c>
      <c r="R212" s="157">
        <f>Q212*H212</f>
        <v>2.2968000000000003E-3</v>
      </c>
      <c r="S212" s="157">
        <v>0</v>
      </c>
      <c r="T212" s="158">
        <f>S212*H212</f>
        <v>0</v>
      </c>
      <c r="AR212" s="22" t="s">
        <v>145</v>
      </c>
      <c r="AT212" s="22" t="s">
        <v>140</v>
      </c>
      <c r="AU212" s="22" t="s">
        <v>80</v>
      </c>
      <c r="AY212" s="22" t="s">
        <v>138</v>
      </c>
      <c r="BE212" s="159">
        <f>IF(N212="základní",J212,0)</f>
        <v>0</v>
      </c>
      <c r="BF212" s="159">
        <f>IF(N212="snížená",J212,0)</f>
        <v>0</v>
      </c>
      <c r="BG212" s="159">
        <f>IF(N212="zákl. přenesená",J212,0)</f>
        <v>0</v>
      </c>
      <c r="BH212" s="159">
        <f>IF(N212="sníž. přenesená",J212,0)</f>
        <v>0</v>
      </c>
      <c r="BI212" s="159">
        <f>IF(N212="nulová",J212,0)</f>
        <v>0</v>
      </c>
      <c r="BJ212" s="22" t="s">
        <v>78</v>
      </c>
      <c r="BK212" s="159">
        <f>ROUND(I212*H212,2)</f>
        <v>0</v>
      </c>
      <c r="BL212" s="22" t="s">
        <v>145</v>
      </c>
      <c r="BM212" s="22" t="s">
        <v>362</v>
      </c>
    </row>
    <row r="213" spans="2:65" s="11" customFormat="1">
      <c r="B213" s="160"/>
      <c r="D213" s="161" t="s">
        <v>147</v>
      </c>
      <c r="E213" s="162" t="s">
        <v>5</v>
      </c>
      <c r="F213" s="163" t="s">
        <v>363</v>
      </c>
      <c r="H213" s="164">
        <v>19.14</v>
      </c>
      <c r="L213" s="160"/>
      <c r="M213" s="165"/>
      <c r="N213" s="166"/>
      <c r="O213" s="166"/>
      <c r="P213" s="166"/>
      <c r="Q213" s="166"/>
      <c r="R213" s="166"/>
      <c r="S213" s="166"/>
      <c r="T213" s="167"/>
      <c r="AT213" s="168" t="s">
        <v>147</v>
      </c>
      <c r="AU213" s="168" t="s">
        <v>80</v>
      </c>
      <c r="AV213" s="11" t="s">
        <v>80</v>
      </c>
      <c r="AW213" s="11" t="s">
        <v>33</v>
      </c>
      <c r="AX213" s="11" t="s">
        <v>78</v>
      </c>
      <c r="AY213" s="168" t="s">
        <v>138</v>
      </c>
    </row>
    <row r="214" spans="2:65" s="1" customFormat="1" ht="22.5" customHeight="1">
      <c r="B214" s="148"/>
      <c r="C214" s="149" t="s">
        <v>364</v>
      </c>
      <c r="D214" s="149" t="s">
        <v>140</v>
      </c>
      <c r="E214" s="150" t="s">
        <v>365</v>
      </c>
      <c r="F214" s="151" t="s">
        <v>366</v>
      </c>
      <c r="G214" s="152" t="s">
        <v>143</v>
      </c>
      <c r="H214" s="153">
        <v>7.75</v>
      </c>
      <c r="I214" s="154"/>
      <c r="J214" s="154">
        <f>ROUND(I214*H214,2)</f>
        <v>0</v>
      </c>
      <c r="K214" s="151" t="s">
        <v>144</v>
      </c>
      <c r="L214" s="36"/>
      <c r="M214" s="155" t="s">
        <v>5</v>
      </c>
      <c r="N214" s="156" t="s">
        <v>41</v>
      </c>
      <c r="O214" s="157">
        <v>0.19</v>
      </c>
      <c r="P214" s="157">
        <f>O214*H214</f>
        <v>1.4724999999999999</v>
      </c>
      <c r="Q214" s="157">
        <v>0.1837</v>
      </c>
      <c r="R214" s="157">
        <f>Q214*H214</f>
        <v>1.423675</v>
      </c>
      <c r="S214" s="157">
        <v>0</v>
      </c>
      <c r="T214" s="158">
        <f>S214*H214</f>
        <v>0</v>
      </c>
      <c r="AR214" s="22" t="s">
        <v>145</v>
      </c>
      <c r="AT214" s="22" t="s">
        <v>140</v>
      </c>
      <c r="AU214" s="22" t="s">
        <v>80</v>
      </c>
      <c r="AY214" s="22" t="s">
        <v>138</v>
      </c>
      <c r="BE214" s="159">
        <f>IF(N214="základní",J214,0)</f>
        <v>0</v>
      </c>
      <c r="BF214" s="159">
        <f>IF(N214="snížená",J214,0)</f>
        <v>0</v>
      </c>
      <c r="BG214" s="159">
        <f>IF(N214="zákl. přenesená",J214,0)</f>
        <v>0</v>
      </c>
      <c r="BH214" s="159">
        <f>IF(N214="sníž. přenesená",J214,0)</f>
        <v>0</v>
      </c>
      <c r="BI214" s="159">
        <f>IF(N214="nulová",J214,0)</f>
        <v>0</v>
      </c>
      <c r="BJ214" s="22" t="s">
        <v>78</v>
      </c>
      <c r="BK214" s="159">
        <f>ROUND(I214*H214,2)</f>
        <v>0</v>
      </c>
      <c r="BL214" s="22" t="s">
        <v>145</v>
      </c>
      <c r="BM214" s="22" t="s">
        <v>367</v>
      </c>
    </row>
    <row r="215" spans="2:65" s="11" customFormat="1">
      <c r="B215" s="160"/>
      <c r="D215" s="161" t="s">
        <v>147</v>
      </c>
      <c r="E215" s="162" t="s">
        <v>5</v>
      </c>
      <c r="F215" s="163" t="s">
        <v>368</v>
      </c>
      <c r="H215" s="164">
        <v>7.75</v>
      </c>
      <c r="L215" s="160"/>
      <c r="M215" s="165"/>
      <c r="N215" s="166"/>
      <c r="O215" s="166"/>
      <c r="P215" s="166"/>
      <c r="Q215" s="166"/>
      <c r="R215" s="166"/>
      <c r="S215" s="166"/>
      <c r="T215" s="167"/>
      <c r="AT215" s="168" t="s">
        <v>147</v>
      </c>
      <c r="AU215" s="168" t="s">
        <v>80</v>
      </c>
      <c r="AV215" s="11" t="s">
        <v>80</v>
      </c>
      <c r="AW215" s="11" t="s">
        <v>33</v>
      </c>
      <c r="AX215" s="11" t="s">
        <v>78</v>
      </c>
      <c r="AY215" s="168" t="s">
        <v>138</v>
      </c>
    </row>
    <row r="216" spans="2:65" s="1" customFormat="1" ht="22.5" customHeight="1">
      <c r="B216" s="148"/>
      <c r="C216" s="149" t="s">
        <v>369</v>
      </c>
      <c r="D216" s="149" t="s">
        <v>140</v>
      </c>
      <c r="E216" s="150" t="s">
        <v>370</v>
      </c>
      <c r="F216" s="151" t="s">
        <v>371</v>
      </c>
      <c r="G216" s="152" t="s">
        <v>143</v>
      </c>
      <c r="H216" s="153">
        <v>7.75</v>
      </c>
      <c r="I216" s="154"/>
      <c r="J216" s="154">
        <f>ROUND(I216*H216,2)</f>
        <v>0</v>
      </c>
      <c r="K216" s="151" t="s">
        <v>144</v>
      </c>
      <c r="L216" s="36"/>
      <c r="M216" s="155" t="s">
        <v>5</v>
      </c>
      <c r="N216" s="156" t="s">
        <v>41</v>
      </c>
      <c r="O216" s="157">
        <v>0.50800000000000001</v>
      </c>
      <c r="P216" s="157">
        <f>O216*H216</f>
        <v>3.9370000000000003</v>
      </c>
      <c r="Q216" s="157">
        <v>0.28361999999999998</v>
      </c>
      <c r="R216" s="157">
        <f>Q216*H216</f>
        <v>2.1980550000000001</v>
      </c>
      <c r="S216" s="157">
        <v>0</v>
      </c>
      <c r="T216" s="158">
        <f>S216*H216</f>
        <v>0</v>
      </c>
      <c r="AR216" s="22" t="s">
        <v>145</v>
      </c>
      <c r="AT216" s="22" t="s">
        <v>140</v>
      </c>
      <c r="AU216" s="22" t="s">
        <v>80</v>
      </c>
      <c r="AY216" s="22" t="s">
        <v>138</v>
      </c>
      <c r="BE216" s="159">
        <f>IF(N216="základní",J216,0)</f>
        <v>0</v>
      </c>
      <c r="BF216" s="159">
        <f>IF(N216="snížená",J216,0)</f>
        <v>0</v>
      </c>
      <c r="BG216" s="159">
        <f>IF(N216="zákl. přenesená",J216,0)</f>
        <v>0</v>
      </c>
      <c r="BH216" s="159">
        <f>IF(N216="sníž. přenesená",J216,0)</f>
        <v>0</v>
      </c>
      <c r="BI216" s="159">
        <f>IF(N216="nulová",J216,0)</f>
        <v>0</v>
      </c>
      <c r="BJ216" s="22" t="s">
        <v>78</v>
      </c>
      <c r="BK216" s="159">
        <f>ROUND(I216*H216,2)</f>
        <v>0</v>
      </c>
      <c r="BL216" s="22" t="s">
        <v>145</v>
      </c>
      <c r="BM216" s="22" t="s">
        <v>372</v>
      </c>
    </row>
    <row r="217" spans="2:65" s="1" customFormat="1" ht="22.5" customHeight="1">
      <c r="B217" s="148"/>
      <c r="C217" s="149" t="s">
        <v>373</v>
      </c>
      <c r="D217" s="149" t="s">
        <v>140</v>
      </c>
      <c r="E217" s="150" t="s">
        <v>374</v>
      </c>
      <c r="F217" s="151" t="s">
        <v>375</v>
      </c>
      <c r="G217" s="152" t="s">
        <v>255</v>
      </c>
      <c r="H217" s="153">
        <v>3</v>
      </c>
      <c r="I217" s="154"/>
      <c r="J217" s="154">
        <f>ROUND(I217*H217,2)</f>
        <v>0</v>
      </c>
      <c r="K217" s="151" t="s">
        <v>144</v>
      </c>
      <c r="L217" s="36"/>
      <c r="M217" s="155" t="s">
        <v>5</v>
      </c>
      <c r="N217" s="156" t="s">
        <v>41</v>
      </c>
      <c r="O217" s="157">
        <v>0.754</v>
      </c>
      <c r="P217" s="157">
        <f>O217*H217</f>
        <v>2.262</v>
      </c>
      <c r="Q217" s="157">
        <v>1.6979999999999999E-2</v>
      </c>
      <c r="R217" s="157">
        <f>Q217*H217</f>
        <v>5.0939999999999999E-2</v>
      </c>
      <c r="S217" s="157">
        <v>0</v>
      </c>
      <c r="T217" s="158">
        <f>S217*H217</f>
        <v>0</v>
      </c>
      <c r="AR217" s="22" t="s">
        <v>145</v>
      </c>
      <c r="AT217" s="22" t="s">
        <v>140</v>
      </c>
      <c r="AU217" s="22" t="s">
        <v>80</v>
      </c>
      <c r="AY217" s="22" t="s">
        <v>138</v>
      </c>
      <c r="BE217" s="159">
        <f>IF(N217="základní",J217,0)</f>
        <v>0</v>
      </c>
      <c r="BF217" s="159">
        <f>IF(N217="snížená",J217,0)</f>
        <v>0</v>
      </c>
      <c r="BG217" s="159">
        <f>IF(N217="zákl. přenesená",J217,0)</f>
        <v>0</v>
      </c>
      <c r="BH217" s="159">
        <f>IF(N217="sníž. přenesená",J217,0)</f>
        <v>0</v>
      </c>
      <c r="BI217" s="159">
        <f>IF(N217="nulová",J217,0)</f>
        <v>0</v>
      </c>
      <c r="BJ217" s="22" t="s">
        <v>78</v>
      </c>
      <c r="BK217" s="159">
        <f>ROUND(I217*H217,2)</f>
        <v>0</v>
      </c>
      <c r="BL217" s="22" t="s">
        <v>145</v>
      </c>
      <c r="BM217" s="22" t="s">
        <v>376</v>
      </c>
    </row>
    <row r="218" spans="2:65" s="1" customFormat="1" ht="31.5" customHeight="1">
      <c r="B218" s="148"/>
      <c r="C218" s="189" t="s">
        <v>377</v>
      </c>
      <c r="D218" s="189" t="s">
        <v>343</v>
      </c>
      <c r="E218" s="190" t="s">
        <v>378</v>
      </c>
      <c r="F218" s="191" t="s">
        <v>379</v>
      </c>
      <c r="G218" s="192" t="s">
        <v>255</v>
      </c>
      <c r="H218" s="193">
        <v>1</v>
      </c>
      <c r="I218" s="194"/>
      <c r="J218" s="194">
        <f>ROUND(I218*H218,2)</f>
        <v>0</v>
      </c>
      <c r="K218" s="191" t="s">
        <v>5</v>
      </c>
      <c r="L218" s="195"/>
      <c r="M218" s="196" t="s">
        <v>5</v>
      </c>
      <c r="N218" s="197" t="s">
        <v>41</v>
      </c>
      <c r="O218" s="157">
        <v>0</v>
      </c>
      <c r="P218" s="157">
        <f>O218*H218</f>
        <v>0</v>
      </c>
      <c r="Q218" s="157">
        <v>1.1599999999999999E-2</v>
      </c>
      <c r="R218" s="157">
        <f>Q218*H218</f>
        <v>1.1599999999999999E-2</v>
      </c>
      <c r="S218" s="157">
        <v>0</v>
      </c>
      <c r="T218" s="158">
        <f>S218*H218</f>
        <v>0</v>
      </c>
      <c r="AR218" s="22" t="s">
        <v>182</v>
      </c>
      <c r="AT218" s="22" t="s">
        <v>343</v>
      </c>
      <c r="AU218" s="22" t="s">
        <v>80</v>
      </c>
      <c r="AY218" s="22" t="s">
        <v>138</v>
      </c>
      <c r="BE218" s="159">
        <f>IF(N218="základní",J218,0)</f>
        <v>0</v>
      </c>
      <c r="BF218" s="159">
        <f>IF(N218="snížená",J218,0)</f>
        <v>0</v>
      </c>
      <c r="BG218" s="159">
        <f>IF(N218="zákl. přenesená",J218,0)</f>
        <v>0</v>
      </c>
      <c r="BH218" s="159">
        <f>IF(N218="sníž. přenesená",J218,0)</f>
        <v>0</v>
      </c>
      <c r="BI218" s="159">
        <f>IF(N218="nulová",J218,0)</f>
        <v>0</v>
      </c>
      <c r="BJ218" s="22" t="s">
        <v>78</v>
      </c>
      <c r="BK218" s="159">
        <f>ROUND(I218*H218,2)</f>
        <v>0</v>
      </c>
      <c r="BL218" s="22" t="s">
        <v>145</v>
      </c>
      <c r="BM218" s="22" t="s">
        <v>380</v>
      </c>
    </row>
    <row r="219" spans="2:65" s="11" customFormat="1">
      <c r="B219" s="160"/>
      <c r="D219" s="161" t="s">
        <v>147</v>
      </c>
      <c r="E219" s="162" t="s">
        <v>5</v>
      </c>
      <c r="F219" s="163" t="s">
        <v>381</v>
      </c>
      <c r="H219" s="164">
        <v>1</v>
      </c>
      <c r="L219" s="160"/>
      <c r="M219" s="165"/>
      <c r="N219" s="166"/>
      <c r="O219" s="166"/>
      <c r="P219" s="166"/>
      <c r="Q219" s="166"/>
      <c r="R219" s="166"/>
      <c r="S219" s="166"/>
      <c r="T219" s="167"/>
      <c r="AT219" s="168" t="s">
        <v>147</v>
      </c>
      <c r="AU219" s="168" t="s">
        <v>80</v>
      </c>
      <c r="AV219" s="11" t="s">
        <v>80</v>
      </c>
      <c r="AW219" s="11" t="s">
        <v>33</v>
      </c>
      <c r="AX219" s="11" t="s">
        <v>78</v>
      </c>
      <c r="AY219" s="168" t="s">
        <v>138</v>
      </c>
    </row>
    <row r="220" spans="2:65" s="1" customFormat="1" ht="31.5" customHeight="1">
      <c r="B220" s="148"/>
      <c r="C220" s="189" t="s">
        <v>382</v>
      </c>
      <c r="D220" s="189" t="s">
        <v>343</v>
      </c>
      <c r="E220" s="190" t="s">
        <v>383</v>
      </c>
      <c r="F220" s="191" t="s">
        <v>384</v>
      </c>
      <c r="G220" s="192" t="s">
        <v>255</v>
      </c>
      <c r="H220" s="193">
        <v>1</v>
      </c>
      <c r="I220" s="194"/>
      <c r="J220" s="194">
        <f>ROUND(I220*H220,2)</f>
        <v>0</v>
      </c>
      <c r="K220" s="191" t="s">
        <v>5</v>
      </c>
      <c r="L220" s="195"/>
      <c r="M220" s="196" t="s">
        <v>5</v>
      </c>
      <c r="N220" s="197" t="s">
        <v>41</v>
      </c>
      <c r="O220" s="157">
        <v>0</v>
      </c>
      <c r="P220" s="157">
        <f>O220*H220</f>
        <v>0</v>
      </c>
      <c r="Q220" s="157">
        <v>1.1599999999999999E-2</v>
      </c>
      <c r="R220" s="157">
        <f>Q220*H220</f>
        <v>1.1599999999999999E-2</v>
      </c>
      <c r="S220" s="157">
        <v>0</v>
      </c>
      <c r="T220" s="158">
        <f>S220*H220</f>
        <v>0</v>
      </c>
      <c r="AR220" s="22" t="s">
        <v>182</v>
      </c>
      <c r="AT220" s="22" t="s">
        <v>343</v>
      </c>
      <c r="AU220" s="22" t="s">
        <v>80</v>
      </c>
      <c r="AY220" s="22" t="s">
        <v>138</v>
      </c>
      <c r="BE220" s="159">
        <f>IF(N220="základní",J220,0)</f>
        <v>0</v>
      </c>
      <c r="BF220" s="159">
        <f>IF(N220="snížená",J220,0)</f>
        <v>0</v>
      </c>
      <c r="BG220" s="159">
        <f>IF(N220="zákl. přenesená",J220,0)</f>
        <v>0</v>
      </c>
      <c r="BH220" s="159">
        <f>IF(N220="sníž. přenesená",J220,0)</f>
        <v>0</v>
      </c>
      <c r="BI220" s="159">
        <f>IF(N220="nulová",J220,0)</f>
        <v>0</v>
      </c>
      <c r="BJ220" s="22" t="s">
        <v>78</v>
      </c>
      <c r="BK220" s="159">
        <f>ROUND(I220*H220,2)</f>
        <v>0</v>
      </c>
      <c r="BL220" s="22" t="s">
        <v>145</v>
      </c>
      <c r="BM220" s="22" t="s">
        <v>385</v>
      </c>
    </row>
    <row r="221" spans="2:65" s="11" customFormat="1">
      <c r="B221" s="160"/>
      <c r="D221" s="161" t="s">
        <v>147</v>
      </c>
      <c r="E221" s="162" t="s">
        <v>5</v>
      </c>
      <c r="F221" s="163" t="s">
        <v>386</v>
      </c>
      <c r="H221" s="164">
        <v>1</v>
      </c>
      <c r="L221" s="160"/>
      <c r="M221" s="165"/>
      <c r="N221" s="166"/>
      <c r="O221" s="166"/>
      <c r="P221" s="166"/>
      <c r="Q221" s="166"/>
      <c r="R221" s="166"/>
      <c r="S221" s="166"/>
      <c r="T221" s="167"/>
      <c r="AT221" s="168" t="s">
        <v>147</v>
      </c>
      <c r="AU221" s="168" t="s">
        <v>80</v>
      </c>
      <c r="AV221" s="11" t="s">
        <v>80</v>
      </c>
      <c r="AW221" s="11" t="s">
        <v>33</v>
      </c>
      <c r="AX221" s="11" t="s">
        <v>78</v>
      </c>
      <c r="AY221" s="168" t="s">
        <v>138</v>
      </c>
    </row>
    <row r="222" spans="2:65" s="1" customFormat="1" ht="31.5" customHeight="1">
      <c r="B222" s="148"/>
      <c r="C222" s="189" t="s">
        <v>387</v>
      </c>
      <c r="D222" s="189" t="s">
        <v>343</v>
      </c>
      <c r="E222" s="190" t="s">
        <v>388</v>
      </c>
      <c r="F222" s="191" t="s">
        <v>389</v>
      </c>
      <c r="G222" s="192" t="s">
        <v>255</v>
      </c>
      <c r="H222" s="193">
        <v>1</v>
      </c>
      <c r="I222" s="194"/>
      <c r="J222" s="194">
        <f>ROUND(I222*H222,2)</f>
        <v>0</v>
      </c>
      <c r="K222" s="191" t="s">
        <v>5</v>
      </c>
      <c r="L222" s="195"/>
      <c r="M222" s="196" t="s">
        <v>5</v>
      </c>
      <c r="N222" s="197" t="s">
        <v>41</v>
      </c>
      <c r="O222" s="157">
        <v>0</v>
      </c>
      <c r="P222" s="157">
        <f>O222*H222</f>
        <v>0</v>
      </c>
      <c r="Q222" s="157">
        <v>1.1599999999999999E-2</v>
      </c>
      <c r="R222" s="157">
        <f>Q222*H222</f>
        <v>1.1599999999999999E-2</v>
      </c>
      <c r="S222" s="157">
        <v>0</v>
      </c>
      <c r="T222" s="158">
        <f>S222*H222</f>
        <v>0</v>
      </c>
      <c r="AR222" s="22" t="s">
        <v>182</v>
      </c>
      <c r="AT222" s="22" t="s">
        <v>343</v>
      </c>
      <c r="AU222" s="22" t="s">
        <v>80</v>
      </c>
      <c r="AY222" s="22" t="s">
        <v>138</v>
      </c>
      <c r="BE222" s="159">
        <f>IF(N222="základní",J222,0)</f>
        <v>0</v>
      </c>
      <c r="BF222" s="159">
        <f>IF(N222="snížená",J222,0)</f>
        <v>0</v>
      </c>
      <c r="BG222" s="159">
        <f>IF(N222="zákl. přenesená",J222,0)</f>
        <v>0</v>
      </c>
      <c r="BH222" s="159">
        <f>IF(N222="sníž. přenesená",J222,0)</f>
        <v>0</v>
      </c>
      <c r="BI222" s="159">
        <f>IF(N222="nulová",J222,0)</f>
        <v>0</v>
      </c>
      <c r="BJ222" s="22" t="s">
        <v>78</v>
      </c>
      <c r="BK222" s="159">
        <f>ROUND(I222*H222,2)</f>
        <v>0</v>
      </c>
      <c r="BL222" s="22" t="s">
        <v>145</v>
      </c>
      <c r="BM222" s="22" t="s">
        <v>390</v>
      </c>
    </row>
    <row r="223" spans="2:65" s="11" customFormat="1">
      <c r="B223" s="160"/>
      <c r="D223" s="161" t="s">
        <v>147</v>
      </c>
      <c r="E223" s="162" t="s">
        <v>5</v>
      </c>
      <c r="F223" s="163" t="s">
        <v>381</v>
      </c>
      <c r="H223" s="164">
        <v>1</v>
      </c>
      <c r="L223" s="160"/>
      <c r="M223" s="165"/>
      <c r="N223" s="166"/>
      <c r="O223" s="166"/>
      <c r="P223" s="166"/>
      <c r="Q223" s="166"/>
      <c r="R223" s="166"/>
      <c r="S223" s="166"/>
      <c r="T223" s="167"/>
      <c r="AT223" s="168" t="s">
        <v>147</v>
      </c>
      <c r="AU223" s="168" t="s">
        <v>80</v>
      </c>
      <c r="AV223" s="11" t="s">
        <v>80</v>
      </c>
      <c r="AW223" s="11" t="s">
        <v>33</v>
      </c>
      <c r="AX223" s="11" t="s">
        <v>78</v>
      </c>
      <c r="AY223" s="168" t="s">
        <v>138</v>
      </c>
    </row>
    <row r="224" spans="2:65" s="1" customFormat="1" ht="22.5" customHeight="1">
      <c r="B224" s="148"/>
      <c r="C224" s="149" t="s">
        <v>391</v>
      </c>
      <c r="D224" s="149" t="s">
        <v>140</v>
      </c>
      <c r="E224" s="150" t="s">
        <v>392</v>
      </c>
      <c r="F224" s="151" t="s">
        <v>393</v>
      </c>
      <c r="G224" s="152" t="s">
        <v>255</v>
      </c>
      <c r="H224" s="153">
        <v>1</v>
      </c>
      <c r="I224" s="154"/>
      <c r="J224" s="154">
        <f>ROUND(I224*H224,2)</f>
        <v>0</v>
      </c>
      <c r="K224" s="151" t="s">
        <v>144</v>
      </c>
      <c r="L224" s="36"/>
      <c r="M224" s="155" t="s">
        <v>5</v>
      </c>
      <c r="N224" s="156" t="s">
        <v>41</v>
      </c>
      <c r="O224" s="157">
        <v>0.2</v>
      </c>
      <c r="P224" s="157">
        <f>O224*H224</f>
        <v>0.2</v>
      </c>
      <c r="Q224" s="157">
        <v>0</v>
      </c>
      <c r="R224" s="157">
        <f>Q224*H224</f>
        <v>0</v>
      </c>
      <c r="S224" s="157">
        <v>0</v>
      </c>
      <c r="T224" s="158">
        <f>S224*H224</f>
        <v>0</v>
      </c>
      <c r="AR224" s="22" t="s">
        <v>145</v>
      </c>
      <c r="AT224" s="22" t="s">
        <v>140</v>
      </c>
      <c r="AU224" s="22" t="s">
        <v>80</v>
      </c>
      <c r="AY224" s="22" t="s">
        <v>138</v>
      </c>
      <c r="BE224" s="159">
        <f>IF(N224="základní",J224,0)</f>
        <v>0</v>
      </c>
      <c r="BF224" s="159">
        <f>IF(N224="snížená",J224,0)</f>
        <v>0</v>
      </c>
      <c r="BG224" s="159">
        <f>IF(N224="zákl. přenesená",J224,0)</f>
        <v>0</v>
      </c>
      <c r="BH224" s="159">
        <f>IF(N224="sníž. přenesená",J224,0)</f>
        <v>0</v>
      </c>
      <c r="BI224" s="159">
        <f>IF(N224="nulová",J224,0)</f>
        <v>0</v>
      </c>
      <c r="BJ224" s="22" t="s">
        <v>78</v>
      </c>
      <c r="BK224" s="159">
        <f>ROUND(I224*H224,2)</f>
        <v>0</v>
      </c>
      <c r="BL224" s="22" t="s">
        <v>145</v>
      </c>
      <c r="BM224" s="22" t="s">
        <v>394</v>
      </c>
    </row>
    <row r="225" spans="2:65" s="11" customFormat="1">
      <c r="B225" s="160"/>
      <c r="D225" s="169" t="s">
        <v>147</v>
      </c>
      <c r="E225" s="168" t="s">
        <v>5</v>
      </c>
      <c r="F225" s="170" t="s">
        <v>395</v>
      </c>
      <c r="H225" s="171">
        <v>1</v>
      </c>
      <c r="L225" s="160"/>
      <c r="M225" s="165"/>
      <c r="N225" s="166"/>
      <c r="O225" s="166"/>
      <c r="P225" s="166"/>
      <c r="Q225" s="166"/>
      <c r="R225" s="166"/>
      <c r="S225" s="166"/>
      <c r="T225" s="167"/>
      <c r="AT225" s="168" t="s">
        <v>147</v>
      </c>
      <c r="AU225" s="168" t="s">
        <v>80</v>
      </c>
      <c r="AV225" s="11" t="s">
        <v>80</v>
      </c>
      <c r="AW225" s="11" t="s">
        <v>33</v>
      </c>
      <c r="AX225" s="11" t="s">
        <v>70</v>
      </c>
      <c r="AY225" s="168" t="s">
        <v>138</v>
      </c>
    </row>
    <row r="226" spans="2:65" s="12" customFormat="1">
      <c r="B226" s="172"/>
      <c r="D226" s="161" t="s">
        <v>147</v>
      </c>
      <c r="E226" s="173" t="s">
        <v>5</v>
      </c>
      <c r="F226" s="174" t="s">
        <v>165</v>
      </c>
      <c r="H226" s="175">
        <v>1</v>
      </c>
      <c r="L226" s="172"/>
      <c r="M226" s="176"/>
      <c r="N226" s="177"/>
      <c r="O226" s="177"/>
      <c r="P226" s="177"/>
      <c r="Q226" s="177"/>
      <c r="R226" s="177"/>
      <c r="S226" s="177"/>
      <c r="T226" s="178"/>
      <c r="AT226" s="179" t="s">
        <v>147</v>
      </c>
      <c r="AU226" s="179" t="s">
        <v>80</v>
      </c>
      <c r="AV226" s="12" t="s">
        <v>145</v>
      </c>
      <c r="AW226" s="12" t="s">
        <v>33</v>
      </c>
      <c r="AX226" s="12" t="s">
        <v>78</v>
      </c>
      <c r="AY226" s="179" t="s">
        <v>138</v>
      </c>
    </row>
    <row r="227" spans="2:65" s="1" customFormat="1" ht="22.5" customHeight="1">
      <c r="B227" s="148"/>
      <c r="C227" s="189" t="s">
        <v>396</v>
      </c>
      <c r="D227" s="189" t="s">
        <v>343</v>
      </c>
      <c r="E227" s="190" t="s">
        <v>397</v>
      </c>
      <c r="F227" s="191" t="s">
        <v>398</v>
      </c>
      <c r="G227" s="192" t="s">
        <v>255</v>
      </c>
      <c r="H227" s="193">
        <v>1</v>
      </c>
      <c r="I227" s="194"/>
      <c r="J227" s="194">
        <f>ROUND(I227*H227,2)</f>
        <v>0</v>
      </c>
      <c r="K227" s="191" t="s">
        <v>5</v>
      </c>
      <c r="L227" s="195"/>
      <c r="M227" s="196" t="s">
        <v>5</v>
      </c>
      <c r="N227" s="197" t="s">
        <v>41</v>
      </c>
      <c r="O227" s="157">
        <v>0</v>
      </c>
      <c r="P227" s="157">
        <f>O227*H227</f>
        <v>0</v>
      </c>
      <c r="Q227" s="157">
        <v>1.8000000000000001E-4</v>
      </c>
      <c r="R227" s="157">
        <f>Q227*H227</f>
        <v>1.8000000000000001E-4</v>
      </c>
      <c r="S227" s="157">
        <v>0</v>
      </c>
      <c r="T227" s="158">
        <f>S227*H227</f>
        <v>0</v>
      </c>
      <c r="AR227" s="22" t="s">
        <v>182</v>
      </c>
      <c r="AT227" s="22" t="s">
        <v>343</v>
      </c>
      <c r="AU227" s="22" t="s">
        <v>80</v>
      </c>
      <c r="AY227" s="22" t="s">
        <v>138</v>
      </c>
      <c r="BE227" s="159">
        <f>IF(N227="základní",J227,0)</f>
        <v>0</v>
      </c>
      <c r="BF227" s="159">
        <f>IF(N227="snížená",J227,0)</f>
        <v>0</v>
      </c>
      <c r="BG227" s="159">
        <f>IF(N227="zákl. přenesená",J227,0)</f>
        <v>0</v>
      </c>
      <c r="BH227" s="159">
        <f>IF(N227="sníž. přenesená",J227,0)</f>
        <v>0</v>
      </c>
      <c r="BI227" s="159">
        <f>IF(N227="nulová",J227,0)</f>
        <v>0</v>
      </c>
      <c r="BJ227" s="22" t="s">
        <v>78</v>
      </c>
      <c r="BK227" s="159">
        <f>ROUND(I227*H227,2)</f>
        <v>0</v>
      </c>
      <c r="BL227" s="22" t="s">
        <v>145</v>
      </c>
      <c r="BM227" s="22" t="s">
        <v>399</v>
      </c>
    </row>
    <row r="228" spans="2:65" s="10" customFormat="1" ht="29.85" customHeight="1">
      <c r="B228" s="135"/>
      <c r="D228" s="145" t="s">
        <v>69</v>
      </c>
      <c r="E228" s="146" t="s">
        <v>400</v>
      </c>
      <c r="F228" s="146" t="s">
        <v>401</v>
      </c>
      <c r="J228" s="147">
        <f>BK228</f>
        <v>0</v>
      </c>
      <c r="L228" s="135"/>
      <c r="M228" s="139"/>
      <c r="N228" s="140"/>
      <c r="O228" s="140"/>
      <c r="P228" s="141">
        <f>SUM(P229:P244)</f>
        <v>56.756176999999994</v>
      </c>
      <c r="Q228" s="140"/>
      <c r="R228" s="141">
        <f>SUM(R229:R244)</f>
        <v>2.3969998300000004</v>
      </c>
      <c r="S228" s="140"/>
      <c r="T228" s="142">
        <f>SUM(T229:T244)</f>
        <v>0</v>
      </c>
      <c r="AR228" s="136" t="s">
        <v>78</v>
      </c>
      <c r="AT228" s="143" t="s">
        <v>69</v>
      </c>
      <c r="AU228" s="143" t="s">
        <v>78</v>
      </c>
      <c r="AY228" s="136" t="s">
        <v>138</v>
      </c>
      <c r="BK228" s="144">
        <f>SUM(BK229:BK244)</f>
        <v>0</v>
      </c>
    </row>
    <row r="229" spans="2:65" s="1" customFormat="1" ht="22.5" customHeight="1">
      <c r="B229" s="148"/>
      <c r="C229" s="149" t="s">
        <v>402</v>
      </c>
      <c r="D229" s="149" t="s">
        <v>140</v>
      </c>
      <c r="E229" s="150" t="s">
        <v>403</v>
      </c>
      <c r="F229" s="151" t="s">
        <v>404</v>
      </c>
      <c r="G229" s="152" t="s">
        <v>143</v>
      </c>
      <c r="H229" s="153">
        <v>17.399999999999999</v>
      </c>
      <c r="I229" s="154"/>
      <c r="J229" s="154">
        <f>ROUND(I229*H229,2)</f>
        <v>0</v>
      </c>
      <c r="K229" s="151" t="s">
        <v>144</v>
      </c>
      <c r="L229" s="36"/>
      <c r="M229" s="155" t="s">
        <v>5</v>
      </c>
      <c r="N229" s="156" t="s">
        <v>41</v>
      </c>
      <c r="O229" s="157">
        <v>0.154</v>
      </c>
      <c r="P229" s="157">
        <f>O229*H229</f>
        <v>2.6795999999999998</v>
      </c>
      <c r="Q229" s="157">
        <v>7.3499999999999998E-3</v>
      </c>
      <c r="R229" s="157">
        <f>Q229*H229</f>
        <v>0.12788999999999998</v>
      </c>
      <c r="S229" s="157">
        <v>0</v>
      </c>
      <c r="T229" s="158">
        <f>S229*H229</f>
        <v>0</v>
      </c>
      <c r="AR229" s="22" t="s">
        <v>145</v>
      </c>
      <c r="AT229" s="22" t="s">
        <v>140</v>
      </c>
      <c r="AU229" s="22" t="s">
        <v>80</v>
      </c>
      <c r="AY229" s="22" t="s">
        <v>138</v>
      </c>
      <c r="BE229" s="159">
        <f>IF(N229="základní",J229,0)</f>
        <v>0</v>
      </c>
      <c r="BF229" s="159">
        <f>IF(N229="snížená",J229,0)</f>
        <v>0</v>
      </c>
      <c r="BG229" s="159">
        <f>IF(N229="zákl. přenesená",J229,0)</f>
        <v>0</v>
      </c>
      <c r="BH229" s="159">
        <f>IF(N229="sníž. přenesená",J229,0)</f>
        <v>0</v>
      </c>
      <c r="BI229" s="159">
        <f>IF(N229="nulová",J229,0)</f>
        <v>0</v>
      </c>
      <c r="BJ229" s="22" t="s">
        <v>78</v>
      </c>
      <c r="BK229" s="159">
        <f>ROUND(I229*H229,2)</f>
        <v>0</v>
      </c>
      <c r="BL229" s="22" t="s">
        <v>145</v>
      </c>
      <c r="BM229" s="22" t="s">
        <v>405</v>
      </c>
    </row>
    <row r="230" spans="2:65" s="11" customFormat="1">
      <c r="B230" s="160"/>
      <c r="D230" s="161" t="s">
        <v>147</v>
      </c>
      <c r="E230" s="162" t="s">
        <v>5</v>
      </c>
      <c r="F230" s="163" t="s">
        <v>358</v>
      </c>
      <c r="H230" s="164">
        <v>17.399999999999999</v>
      </c>
      <c r="L230" s="160"/>
      <c r="M230" s="165"/>
      <c r="N230" s="166"/>
      <c r="O230" s="166"/>
      <c r="P230" s="166"/>
      <c r="Q230" s="166"/>
      <c r="R230" s="166"/>
      <c r="S230" s="166"/>
      <c r="T230" s="167"/>
      <c r="AT230" s="168" t="s">
        <v>147</v>
      </c>
      <c r="AU230" s="168" t="s">
        <v>80</v>
      </c>
      <c r="AV230" s="11" t="s">
        <v>80</v>
      </c>
      <c r="AW230" s="11" t="s">
        <v>33</v>
      </c>
      <c r="AX230" s="11" t="s">
        <v>78</v>
      </c>
      <c r="AY230" s="168" t="s">
        <v>138</v>
      </c>
    </row>
    <row r="231" spans="2:65" s="1" customFormat="1" ht="22.5" customHeight="1">
      <c r="B231" s="148"/>
      <c r="C231" s="149" t="s">
        <v>406</v>
      </c>
      <c r="D231" s="149" t="s">
        <v>140</v>
      </c>
      <c r="E231" s="150" t="s">
        <v>407</v>
      </c>
      <c r="F231" s="151" t="s">
        <v>408</v>
      </c>
      <c r="G231" s="152" t="s">
        <v>143</v>
      </c>
      <c r="H231" s="153">
        <v>17.399999999999999</v>
      </c>
      <c r="I231" s="154"/>
      <c r="J231" s="154">
        <f>ROUND(I231*H231,2)</f>
        <v>0</v>
      </c>
      <c r="K231" s="151" t="s">
        <v>144</v>
      </c>
      <c r="L231" s="36"/>
      <c r="M231" s="155" t="s">
        <v>5</v>
      </c>
      <c r="N231" s="156" t="s">
        <v>41</v>
      </c>
      <c r="O231" s="157">
        <v>0.56999999999999995</v>
      </c>
      <c r="P231" s="157">
        <f>O231*H231</f>
        <v>9.9179999999999975</v>
      </c>
      <c r="Q231" s="157">
        <v>1.8380000000000001E-2</v>
      </c>
      <c r="R231" s="157">
        <f>Q231*H231</f>
        <v>0.31981199999999999</v>
      </c>
      <c r="S231" s="157">
        <v>0</v>
      </c>
      <c r="T231" s="158">
        <f>S231*H231</f>
        <v>0</v>
      </c>
      <c r="AR231" s="22" t="s">
        <v>145</v>
      </c>
      <c r="AT231" s="22" t="s">
        <v>140</v>
      </c>
      <c r="AU231" s="22" t="s">
        <v>80</v>
      </c>
      <c r="AY231" s="22" t="s">
        <v>138</v>
      </c>
      <c r="BE231" s="159">
        <f>IF(N231="základní",J231,0)</f>
        <v>0</v>
      </c>
      <c r="BF231" s="159">
        <f>IF(N231="snížená",J231,0)</f>
        <v>0</v>
      </c>
      <c r="BG231" s="159">
        <f>IF(N231="zákl. přenesená",J231,0)</f>
        <v>0</v>
      </c>
      <c r="BH231" s="159">
        <f>IF(N231="sníž. přenesená",J231,0)</f>
        <v>0</v>
      </c>
      <c r="BI231" s="159">
        <f>IF(N231="nulová",J231,0)</f>
        <v>0</v>
      </c>
      <c r="BJ231" s="22" t="s">
        <v>78</v>
      </c>
      <c r="BK231" s="159">
        <f>ROUND(I231*H231,2)</f>
        <v>0</v>
      </c>
      <c r="BL231" s="22" t="s">
        <v>145</v>
      </c>
      <c r="BM231" s="22" t="s">
        <v>409</v>
      </c>
    </row>
    <row r="232" spans="2:65" s="1" customFormat="1" ht="22.5" customHeight="1">
      <c r="B232" s="148"/>
      <c r="C232" s="149" t="s">
        <v>410</v>
      </c>
      <c r="D232" s="149" t="s">
        <v>140</v>
      </c>
      <c r="E232" s="150" t="s">
        <v>411</v>
      </c>
      <c r="F232" s="151" t="s">
        <v>412</v>
      </c>
      <c r="G232" s="152" t="s">
        <v>143</v>
      </c>
      <c r="H232" s="153">
        <v>78.771000000000001</v>
      </c>
      <c r="I232" s="154"/>
      <c r="J232" s="154">
        <f>ROUND(I232*H232,2)</f>
        <v>0</v>
      </c>
      <c r="K232" s="151" t="s">
        <v>144</v>
      </c>
      <c r="L232" s="36"/>
      <c r="M232" s="155" t="s">
        <v>5</v>
      </c>
      <c r="N232" s="156" t="s">
        <v>41</v>
      </c>
      <c r="O232" s="157">
        <v>0.11700000000000001</v>
      </c>
      <c r="P232" s="157">
        <f>O232*H232</f>
        <v>9.2162070000000007</v>
      </c>
      <c r="Q232" s="157">
        <v>7.3499999999999998E-3</v>
      </c>
      <c r="R232" s="157">
        <f>Q232*H232</f>
        <v>0.57896685000000003</v>
      </c>
      <c r="S232" s="157">
        <v>0</v>
      </c>
      <c r="T232" s="158">
        <f>S232*H232</f>
        <v>0</v>
      </c>
      <c r="AR232" s="22" t="s">
        <v>145</v>
      </c>
      <c r="AT232" s="22" t="s">
        <v>140</v>
      </c>
      <c r="AU232" s="22" t="s">
        <v>80</v>
      </c>
      <c r="AY232" s="22" t="s">
        <v>138</v>
      </c>
      <c r="BE232" s="159">
        <f>IF(N232="základní",J232,0)</f>
        <v>0</v>
      </c>
      <c r="BF232" s="159">
        <f>IF(N232="snížená",J232,0)</f>
        <v>0</v>
      </c>
      <c r="BG232" s="159">
        <f>IF(N232="zákl. přenesená",J232,0)</f>
        <v>0</v>
      </c>
      <c r="BH232" s="159">
        <f>IF(N232="sníž. přenesená",J232,0)</f>
        <v>0</v>
      </c>
      <c r="BI232" s="159">
        <f>IF(N232="nulová",J232,0)</f>
        <v>0</v>
      </c>
      <c r="BJ232" s="22" t="s">
        <v>78</v>
      </c>
      <c r="BK232" s="159">
        <f>ROUND(I232*H232,2)</f>
        <v>0</v>
      </c>
      <c r="BL232" s="22" t="s">
        <v>145</v>
      </c>
      <c r="BM232" s="22" t="s">
        <v>413</v>
      </c>
    </row>
    <row r="233" spans="2:65" s="11" customFormat="1">
      <c r="B233" s="160"/>
      <c r="D233" s="169" t="s">
        <v>147</v>
      </c>
      <c r="E233" s="168" t="s">
        <v>5</v>
      </c>
      <c r="F233" s="170" t="s">
        <v>414</v>
      </c>
      <c r="H233" s="171">
        <v>22.562999999999999</v>
      </c>
      <c r="L233" s="160"/>
      <c r="M233" s="165"/>
      <c r="N233" s="166"/>
      <c r="O233" s="166"/>
      <c r="P233" s="166"/>
      <c r="Q233" s="166"/>
      <c r="R233" s="166"/>
      <c r="S233" s="166"/>
      <c r="T233" s="167"/>
      <c r="AT233" s="168" t="s">
        <v>147</v>
      </c>
      <c r="AU233" s="168" t="s">
        <v>80</v>
      </c>
      <c r="AV233" s="11" t="s">
        <v>80</v>
      </c>
      <c r="AW233" s="11" t="s">
        <v>33</v>
      </c>
      <c r="AX233" s="11" t="s">
        <v>70</v>
      </c>
      <c r="AY233" s="168" t="s">
        <v>138</v>
      </c>
    </row>
    <row r="234" spans="2:65" s="11" customFormat="1">
      <c r="B234" s="160"/>
      <c r="D234" s="169" t="s">
        <v>147</v>
      </c>
      <c r="E234" s="168" t="s">
        <v>5</v>
      </c>
      <c r="F234" s="170" t="s">
        <v>415</v>
      </c>
      <c r="H234" s="171">
        <v>16.655000000000001</v>
      </c>
      <c r="L234" s="160"/>
      <c r="M234" s="165"/>
      <c r="N234" s="166"/>
      <c r="O234" s="166"/>
      <c r="P234" s="166"/>
      <c r="Q234" s="166"/>
      <c r="R234" s="166"/>
      <c r="S234" s="166"/>
      <c r="T234" s="167"/>
      <c r="AT234" s="168" t="s">
        <v>147</v>
      </c>
      <c r="AU234" s="168" t="s">
        <v>80</v>
      </c>
      <c r="AV234" s="11" t="s">
        <v>80</v>
      </c>
      <c r="AW234" s="11" t="s">
        <v>33</v>
      </c>
      <c r="AX234" s="11" t="s">
        <v>70</v>
      </c>
      <c r="AY234" s="168" t="s">
        <v>138</v>
      </c>
    </row>
    <row r="235" spans="2:65" s="11" customFormat="1">
      <c r="B235" s="160"/>
      <c r="D235" s="169" t="s">
        <v>147</v>
      </c>
      <c r="E235" s="168" t="s">
        <v>5</v>
      </c>
      <c r="F235" s="170" t="s">
        <v>416</v>
      </c>
      <c r="H235" s="171">
        <v>19.734999999999999</v>
      </c>
      <c r="L235" s="160"/>
      <c r="M235" s="165"/>
      <c r="N235" s="166"/>
      <c r="O235" s="166"/>
      <c r="P235" s="166"/>
      <c r="Q235" s="166"/>
      <c r="R235" s="166"/>
      <c r="S235" s="166"/>
      <c r="T235" s="167"/>
      <c r="AT235" s="168" t="s">
        <v>147</v>
      </c>
      <c r="AU235" s="168" t="s">
        <v>80</v>
      </c>
      <c r="AV235" s="11" t="s">
        <v>80</v>
      </c>
      <c r="AW235" s="11" t="s">
        <v>33</v>
      </c>
      <c r="AX235" s="11" t="s">
        <v>70</v>
      </c>
      <c r="AY235" s="168" t="s">
        <v>138</v>
      </c>
    </row>
    <row r="236" spans="2:65" s="11" customFormat="1">
      <c r="B236" s="160"/>
      <c r="D236" s="169" t="s">
        <v>147</v>
      </c>
      <c r="E236" s="168" t="s">
        <v>5</v>
      </c>
      <c r="F236" s="170" t="s">
        <v>417</v>
      </c>
      <c r="H236" s="171">
        <v>19.818000000000001</v>
      </c>
      <c r="L236" s="160"/>
      <c r="M236" s="165"/>
      <c r="N236" s="166"/>
      <c r="O236" s="166"/>
      <c r="P236" s="166"/>
      <c r="Q236" s="166"/>
      <c r="R236" s="166"/>
      <c r="S236" s="166"/>
      <c r="T236" s="167"/>
      <c r="AT236" s="168" t="s">
        <v>147</v>
      </c>
      <c r="AU236" s="168" t="s">
        <v>80</v>
      </c>
      <c r="AV236" s="11" t="s">
        <v>80</v>
      </c>
      <c r="AW236" s="11" t="s">
        <v>33</v>
      </c>
      <c r="AX236" s="11" t="s">
        <v>70</v>
      </c>
      <c r="AY236" s="168" t="s">
        <v>138</v>
      </c>
    </row>
    <row r="237" spans="2:65" s="12" customFormat="1">
      <c r="B237" s="172"/>
      <c r="D237" s="161" t="s">
        <v>147</v>
      </c>
      <c r="E237" s="173" t="s">
        <v>5</v>
      </c>
      <c r="F237" s="174" t="s">
        <v>165</v>
      </c>
      <c r="H237" s="175">
        <v>78.771000000000001</v>
      </c>
      <c r="L237" s="172"/>
      <c r="M237" s="176"/>
      <c r="N237" s="177"/>
      <c r="O237" s="177"/>
      <c r="P237" s="177"/>
      <c r="Q237" s="177"/>
      <c r="R237" s="177"/>
      <c r="S237" s="177"/>
      <c r="T237" s="178"/>
      <c r="AT237" s="179" t="s">
        <v>147</v>
      </c>
      <c r="AU237" s="179" t="s">
        <v>80</v>
      </c>
      <c r="AV237" s="12" t="s">
        <v>145</v>
      </c>
      <c r="AW237" s="12" t="s">
        <v>33</v>
      </c>
      <c r="AX237" s="12" t="s">
        <v>78</v>
      </c>
      <c r="AY237" s="179" t="s">
        <v>138</v>
      </c>
    </row>
    <row r="238" spans="2:65" s="1" customFormat="1" ht="22.5" customHeight="1">
      <c r="B238" s="148"/>
      <c r="C238" s="149" t="s">
        <v>418</v>
      </c>
      <c r="D238" s="149" t="s">
        <v>140</v>
      </c>
      <c r="E238" s="150" t="s">
        <v>419</v>
      </c>
      <c r="F238" s="151" t="s">
        <v>420</v>
      </c>
      <c r="G238" s="152" t="s">
        <v>143</v>
      </c>
      <c r="H238" s="153">
        <v>26</v>
      </c>
      <c r="I238" s="154"/>
      <c r="J238" s="154">
        <f>ROUND(I238*H238,2)</f>
        <v>0</v>
      </c>
      <c r="K238" s="151" t="s">
        <v>144</v>
      </c>
      <c r="L238" s="36"/>
      <c r="M238" s="155" t="s">
        <v>5</v>
      </c>
      <c r="N238" s="156" t="s">
        <v>41</v>
      </c>
      <c r="O238" s="157">
        <v>0.39</v>
      </c>
      <c r="P238" s="157">
        <f>O238*H238</f>
        <v>10.14</v>
      </c>
      <c r="Q238" s="157">
        <v>1.54E-2</v>
      </c>
      <c r="R238" s="157">
        <f>Q238*H238</f>
        <v>0.40040000000000003</v>
      </c>
      <c r="S238" s="157">
        <v>0</v>
      </c>
      <c r="T238" s="158">
        <f>S238*H238</f>
        <v>0</v>
      </c>
      <c r="AR238" s="22" t="s">
        <v>145</v>
      </c>
      <c r="AT238" s="22" t="s">
        <v>140</v>
      </c>
      <c r="AU238" s="22" t="s">
        <v>80</v>
      </c>
      <c r="AY238" s="22" t="s">
        <v>138</v>
      </c>
      <c r="BE238" s="159">
        <f>IF(N238="základní",J238,0)</f>
        <v>0</v>
      </c>
      <c r="BF238" s="159">
        <f>IF(N238="snížená",J238,0)</f>
        <v>0</v>
      </c>
      <c r="BG238" s="159">
        <f>IF(N238="zákl. přenesená",J238,0)</f>
        <v>0</v>
      </c>
      <c r="BH238" s="159">
        <f>IF(N238="sníž. přenesená",J238,0)</f>
        <v>0</v>
      </c>
      <c r="BI238" s="159">
        <f>IF(N238="nulová",J238,0)</f>
        <v>0</v>
      </c>
      <c r="BJ238" s="22" t="s">
        <v>78</v>
      </c>
      <c r="BK238" s="159">
        <f>ROUND(I238*H238,2)</f>
        <v>0</v>
      </c>
      <c r="BL238" s="22" t="s">
        <v>145</v>
      </c>
      <c r="BM238" s="22" t="s">
        <v>421</v>
      </c>
    </row>
    <row r="239" spans="2:65" s="11" customFormat="1">
      <c r="B239" s="160"/>
      <c r="D239" s="161" t="s">
        <v>147</v>
      </c>
      <c r="E239" s="162" t="s">
        <v>5</v>
      </c>
      <c r="F239" s="163" t="s">
        <v>422</v>
      </c>
      <c r="H239" s="164">
        <v>26</v>
      </c>
      <c r="L239" s="160"/>
      <c r="M239" s="165"/>
      <c r="N239" s="166"/>
      <c r="O239" s="166"/>
      <c r="P239" s="166"/>
      <c r="Q239" s="166"/>
      <c r="R239" s="166"/>
      <c r="S239" s="166"/>
      <c r="T239" s="167"/>
      <c r="AT239" s="168" t="s">
        <v>147</v>
      </c>
      <c r="AU239" s="168" t="s">
        <v>80</v>
      </c>
      <c r="AV239" s="11" t="s">
        <v>80</v>
      </c>
      <c r="AW239" s="11" t="s">
        <v>33</v>
      </c>
      <c r="AX239" s="11" t="s">
        <v>78</v>
      </c>
      <c r="AY239" s="168" t="s">
        <v>138</v>
      </c>
    </row>
    <row r="240" spans="2:65" s="1" customFormat="1" ht="22.5" customHeight="1">
      <c r="B240" s="148"/>
      <c r="C240" s="149" t="s">
        <v>423</v>
      </c>
      <c r="D240" s="149" t="s">
        <v>140</v>
      </c>
      <c r="E240" s="150" t="s">
        <v>424</v>
      </c>
      <c r="F240" s="151" t="s">
        <v>425</v>
      </c>
      <c r="G240" s="152" t="s">
        <v>143</v>
      </c>
      <c r="H240" s="153">
        <v>52.771000000000001</v>
      </c>
      <c r="I240" s="154"/>
      <c r="J240" s="154">
        <f>ROUND(I240*H240,2)</f>
        <v>0</v>
      </c>
      <c r="K240" s="151" t="s">
        <v>144</v>
      </c>
      <c r="L240" s="36"/>
      <c r="M240" s="155" t="s">
        <v>5</v>
      </c>
      <c r="N240" s="156" t="s">
        <v>41</v>
      </c>
      <c r="O240" s="157">
        <v>0.47</v>
      </c>
      <c r="P240" s="157">
        <f>O240*H240</f>
        <v>24.80237</v>
      </c>
      <c r="Q240" s="157">
        <v>1.8380000000000001E-2</v>
      </c>
      <c r="R240" s="157">
        <f>Q240*H240</f>
        <v>0.96993098</v>
      </c>
      <c r="S240" s="157">
        <v>0</v>
      </c>
      <c r="T240" s="158">
        <f>S240*H240</f>
        <v>0</v>
      </c>
      <c r="AR240" s="22" t="s">
        <v>145</v>
      </c>
      <c r="AT240" s="22" t="s">
        <v>140</v>
      </c>
      <c r="AU240" s="22" t="s">
        <v>80</v>
      </c>
      <c r="AY240" s="22" t="s">
        <v>138</v>
      </c>
      <c r="BE240" s="159">
        <f>IF(N240="základní",J240,0)</f>
        <v>0</v>
      </c>
      <c r="BF240" s="159">
        <f>IF(N240="snížená",J240,0)</f>
        <v>0</v>
      </c>
      <c r="BG240" s="159">
        <f>IF(N240="zákl. přenesená",J240,0)</f>
        <v>0</v>
      </c>
      <c r="BH240" s="159">
        <f>IF(N240="sníž. přenesená",J240,0)</f>
        <v>0</v>
      </c>
      <c r="BI240" s="159">
        <f>IF(N240="nulová",J240,0)</f>
        <v>0</v>
      </c>
      <c r="BJ240" s="22" t="s">
        <v>78</v>
      </c>
      <c r="BK240" s="159">
        <f>ROUND(I240*H240,2)</f>
        <v>0</v>
      </c>
      <c r="BL240" s="22" t="s">
        <v>145</v>
      </c>
      <c r="BM240" s="22" t="s">
        <v>426</v>
      </c>
    </row>
    <row r="241" spans="2:65" s="11" customFormat="1">
      <c r="B241" s="160"/>
      <c r="D241" s="169" t="s">
        <v>147</v>
      </c>
      <c r="E241" s="168" t="s">
        <v>5</v>
      </c>
      <c r="F241" s="170" t="s">
        <v>427</v>
      </c>
      <c r="H241" s="171">
        <v>78.771000000000001</v>
      </c>
      <c r="L241" s="160"/>
      <c r="M241" s="165"/>
      <c r="N241" s="166"/>
      <c r="O241" s="166"/>
      <c r="P241" s="166"/>
      <c r="Q241" s="166"/>
      <c r="R241" s="166"/>
      <c r="S241" s="166"/>
      <c r="T241" s="167"/>
      <c r="AT241" s="168" t="s">
        <v>147</v>
      </c>
      <c r="AU241" s="168" t="s">
        <v>80</v>
      </c>
      <c r="AV241" s="11" t="s">
        <v>80</v>
      </c>
      <c r="AW241" s="11" t="s">
        <v>33</v>
      </c>
      <c r="AX241" s="11" t="s">
        <v>70</v>
      </c>
      <c r="AY241" s="168" t="s">
        <v>138</v>
      </c>
    </row>
    <row r="242" spans="2:65" s="11" customFormat="1">
      <c r="B242" s="160"/>
      <c r="D242" s="169" t="s">
        <v>147</v>
      </c>
      <c r="E242" s="168" t="s">
        <v>5</v>
      </c>
      <c r="F242" s="170" t="s">
        <v>428</v>
      </c>
      <c r="H242" s="171">
        <v>-26</v>
      </c>
      <c r="L242" s="160"/>
      <c r="M242" s="165"/>
      <c r="N242" s="166"/>
      <c r="O242" s="166"/>
      <c r="P242" s="166"/>
      <c r="Q242" s="166"/>
      <c r="R242" s="166"/>
      <c r="S242" s="166"/>
      <c r="T242" s="167"/>
      <c r="AT242" s="168" t="s">
        <v>147</v>
      </c>
      <c r="AU242" s="168" t="s">
        <v>80</v>
      </c>
      <c r="AV242" s="11" t="s">
        <v>80</v>
      </c>
      <c r="AW242" s="11" t="s">
        <v>33</v>
      </c>
      <c r="AX242" s="11" t="s">
        <v>70</v>
      </c>
      <c r="AY242" s="168" t="s">
        <v>138</v>
      </c>
    </row>
    <row r="243" spans="2:65" s="12" customFormat="1">
      <c r="B243" s="172"/>
      <c r="D243" s="161" t="s">
        <v>147</v>
      </c>
      <c r="E243" s="173" t="s">
        <v>5</v>
      </c>
      <c r="F243" s="174" t="s">
        <v>165</v>
      </c>
      <c r="H243" s="175">
        <v>52.771000000000001</v>
      </c>
      <c r="L243" s="172"/>
      <c r="M243" s="176"/>
      <c r="N243" s="177"/>
      <c r="O243" s="177"/>
      <c r="P243" s="177"/>
      <c r="Q243" s="177"/>
      <c r="R243" s="177"/>
      <c r="S243" s="177"/>
      <c r="T243" s="178"/>
      <c r="AT243" s="179" t="s">
        <v>147</v>
      </c>
      <c r="AU243" s="179" t="s">
        <v>80</v>
      </c>
      <c r="AV243" s="12" t="s">
        <v>145</v>
      </c>
      <c r="AW243" s="12" t="s">
        <v>33</v>
      </c>
      <c r="AX243" s="12" t="s">
        <v>78</v>
      </c>
      <c r="AY243" s="179" t="s">
        <v>138</v>
      </c>
    </row>
    <row r="244" spans="2:65" s="1" customFormat="1" ht="22.5" customHeight="1">
      <c r="B244" s="148"/>
      <c r="C244" s="149" t="s">
        <v>429</v>
      </c>
      <c r="D244" s="149" t="s">
        <v>140</v>
      </c>
      <c r="E244" s="150" t="s">
        <v>430</v>
      </c>
      <c r="F244" s="151" t="s">
        <v>431</v>
      </c>
      <c r="G244" s="152" t="s">
        <v>143</v>
      </c>
      <c r="H244" s="153">
        <v>52.771000000000001</v>
      </c>
      <c r="I244" s="154"/>
      <c r="J244" s="154">
        <f>ROUND(I244*H244,2)</f>
        <v>0</v>
      </c>
      <c r="K244" s="151" t="s">
        <v>5</v>
      </c>
      <c r="L244" s="36"/>
      <c r="M244" s="155" t="s">
        <v>5</v>
      </c>
      <c r="N244" s="156" t="s">
        <v>41</v>
      </c>
      <c r="O244" s="157">
        <v>0</v>
      </c>
      <c r="P244" s="157">
        <f>O244*H244</f>
        <v>0</v>
      </c>
      <c r="Q244" s="157">
        <v>0</v>
      </c>
      <c r="R244" s="157">
        <f>Q244*H244</f>
        <v>0</v>
      </c>
      <c r="S244" s="157">
        <v>0</v>
      </c>
      <c r="T244" s="158">
        <f>S244*H244</f>
        <v>0</v>
      </c>
      <c r="AR244" s="22" t="s">
        <v>145</v>
      </c>
      <c r="AT244" s="22" t="s">
        <v>140</v>
      </c>
      <c r="AU244" s="22" t="s">
        <v>80</v>
      </c>
      <c r="AY244" s="22" t="s">
        <v>138</v>
      </c>
      <c r="BE244" s="159">
        <f>IF(N244="základní",J244,0)</f>
        <v>0</v>
      </c>
      <c r="BF244" s="159">
        <f>IF(N244="snížená",J244,0)</f>
        <v>0</v>
      </c>
      <c r="BG244" s="159">
        <f>IF(N244="zákl. přenesená",J244,0)</f>
        <v>0</v>
      </c>
      <c r="BH244" s="159">
        <f>IF(N244="sníž. přenesená",J244,0)</f>
        <v>0</v>
      </c>
      <c r="BI244" s="159">
        <f>IF(N244="nulová",J244,0)</f>
        <v>0</v>
      </c>
      <c r="BJ244" s="22" t="s">
        <v>78</v>
      </c>
      <c r="BK244" s="159">
        <f>ROUND(I244*H244,2)</f>
        <v>0</v>
      </c>
      <c r="BL244" s="22" t="s">
        <v>145</v>
      </c>
      <c r="BM244" s="22" t="s">
        <v>432</v>
      </c>
    </row>
    <row r="245" spans="2:65" s="10" customFormat="1" ht="29.85" customHeight="1">
      <c r="B245" s="135"/>
      <c r="D245" s="145" t="s">
        <v>69</v>
      </c>
      <c r="E245" s="146" t="s">
        <v>433</v>
      </c>
      <c r="F245" s="146" t="s">
        <v>434</v>
      </c>
      <c r="J245" s="147">
        <f>BK245</f>
        <v>0</v>
      </c>
      <c r="L245" s="135"/>
      <c r="M245" s="139"/>
      <c r="N245" s="140"/>
      <c r="O245" s="140"/>
      <c r="P245" s="141">
        <f>SUM(P246:P268)</f>
        <v>55.812704000000004</v>
      </c>
      <c r="Q245" s="140"/>
      <c r="R245" s="141">
        <f>SUM(R246:R268)</f>
        <v>1.1661905300000002</v>
      </c>
      <c r="S245" s="140"/>
      <c r="T245" s="142">
        <f>SUM(T246:T268)</f>
        <v>0</v>
      </c>
      <c r="AR245" s="136" t="s">
        <v>78</v>
      </c>
      <c r="AT245" s="143" t="s">
        <v>69</v>
      </c>
      <c r="AU245" s="143" t="s">
        <v>78</v>
      </c>
      <c r="AY245" s="136" t="s">
        <v>138</v>
      </c>
      <c r="BK245" s="144">
        <f>SUM(BK246:BK268)</f>
        <v>0</v>
      </c>
    </row>
    <row r="246" spans="2:65" s="1" customFormat="1" ht="22.5" customHeight="1">
      <c r="B246" s="148"/>
      <c r="C246" s="149" t="s">
        <v>435</v>
      </c>
      <c r="D246" s="149" t="s">
        <v>140</v>
      </c>
      <c r="E246" s="150" t="s">
        <v>436</v>
      </c>
      <c r="F246" s="151" t="s">
        <v>437</v>
      </c>
      <c r="G246" s="152" t="s">
        <v>143</v>
      </c>
      <c r="H246" s="153">
        <v>39.103999999999999</v>
      </c>
      <c r="I246" s="154"/>
      <c r="J246" s="154">
        <f>ROUND(I246*H246,2)</f>
        <v>0</v>
      </c>
      <c r="K246" s="151" t="s">
        <v>144</v>
      </c>
      <c r="L246" s="36"/>
      <c r="M246" s="155" t="s">
        <v>5</v>
      </c>
      <c r="N246" s="156" t="s">
        <v>41</v>
      </c>
      <c r="O246" s="157">
        <v>8.6999999999999994E-2</v>
      </c>
      <c r="P246" s="157">
        <f>O246*H246</f>
        <v>3.4020479999999997</v>
      </c>
      <c r="Q246" s="157">
        <v>7.3499999999999998E-3</v>
      </c>
      <c r="R246" s="157">
        <f>Q246*H246</f>
        <v>0.28741439999999996</v>
      </c>
      <c r="S246" s="157">
        <v>0</v>
      </c>
      <c r="T246" s="158">
        <f>S246*H246</f>
        <v>0</v>
      </c>
      <c r="AR246" s="22" t="s">
        <v>145</v>
      </c>
      <c r="AT246" s="22" t="s">
        <v>140</v>
      </c>
      <c r="AU246" s="22" t="s">
        <v>80</v>
      </c>
      <c r="AY246" s="22" t="s">
        <v>138</v>
      </c>
      <c r="BE246" s="159">
        <f>IF(N246="základní",J246,0)</f>
        <v>0</v>
      </c>
      <c r="BF246" s="159">
        <f>IF(N246="snížená",J246,0)</f>
        <v>0</v>
      </c>
      <c r="BG246" s="159">
        <f>IF(N246="zákl. přenesená",J246,0)</f>
        <v>0</v>
      </c>
      <c r="BH246" s="159">
        <f>IF(N246="sníž. přenesená",J246,0)</f>
        <v>0</v>
      </c>
      <c r="BI246" s="159">
        <f>IF(N246="nulová",J246,0)</f>
        <v>0</v>
      </c>
      <c r="BJ246" s="22" t="s">
        <v>78</v>
      </c>
      <c r="BK246" s="159">
        <f>ROUND(I246*H246,2)</f>
        <v>0</v>
      </c>
      <c r="BL246" s="22" t="s">
        <v>145</v>
      </c>
      <c r="BM246" s="22" t="s">
        <v>438</v>
      </c>
    </row>
    <row r="247" spans="2:65" s="11" customFormat="1">
      <c r="B247" s="160"/>
      <c r="D247" s="169" t="s">
        <v>147</v>
      </c>
      <c r="E247" s="168" t="s">
        <v>5</v>
      </c>
      <c r="F247" s="170" t="s">
        <v>439</v>
      </c>
      <c r="H247" s="171">
        <v>31.93</v>
      </c>
      <c r="L247" s="160"/>
      <c r="M247" s="165"/>
      <c r="N247" s="166"/>
      <c r="O247" s="166"/>
      <c r="P247" s="166"/>
      <c r="Q247" s="166"/>
      <c r="R247" s="166"/>
      <c r="S247" s="166"/>
      <c r="T247" s="167"/>
      <c r="AT247" s="168" t="s">
        <v>147</v>
      </c>
      <c r="AU247" s="168" t="s">
        <v>80</v>
      </c>
      <c r="AV247" s="11" t="s">
        <v>80</v>
      </c>
      <c r="AW247" s="11" t="s">
        <v>33</v>
      </c>
      <c r="AX247" s="11" t="s">
        <v>70</v>
      </c>
      <c r="AY247" s="168" t="s">
        <v>138</v>
      </c>
    </row>
    <row r="248" spans="2:65" s="11" customFormat="1">
      <c r="B248" s="160"/>
      <c r="D248" s="169" t="s">
        <v>147</v>
      </c>
      <c r="E248" s="168" t="s">
        <v>5</v>
      </c>
      <c r="F248" s="170" t="s">
        <v>440</v>
      </c>
      <c r="H248" s="171">
        <v>10.45</v>
      </c>
      <c r="L248" s="160"/>
      <c r="M248" s="165"/>
      <c r="N248" s="166"/>
      <c r="O248" s="166"/>
      <c r="P248" s="166"/>
      <c r="Q248" s="166"/>
      <c r="R248" s="166"/>
      <c r="S248" s="166"/>
      <c r="T248" s="167"/>
      <c r="AT248" s="168" t="s">
        <v>147</v>
      </c>
      <c r="AU248" s="168" t="s">
        <v>80</v>
      </c>
      <c r="AV248" s="11" t="s">
        <v>80</v>
      </c>
      <c r="AW248" s="11" t="s">
        <v>33</v>
      </c>
      <c r="AX248" s="11" t="s">
        <v>70</v>
      </c>
      <c r="AY248" s="168" t="s">
        <v>138</v>
      </c>
    </row>
    <row r="249" spans="2:65" s="11" customFormat="1">
      <c r="B249" s="160"/>
      <c r="D249" s="169" t="s">
        <v>147</v>
      </c>
      <c r="E249" s="168" t="s">
        <v>5</v>
      </c>
      <c r="F249" s="170" t="s">
        <v>441</v>
      </c>
      <c r="H249" s="171">
        <v>-0.81299999999999994</v>
      </c>
      <c r="L249" s="160"/>
      <c r="M249" s="165"/>
      <c r="N249" s="166"/>
      <c r="O249" s="166"/>
      <c r="P249" s="166"/>
      <c r="Q249" s="166"/>
      <c r="R249" s="166"/>
      <c r="S249" s="166"/>
      <c r="T249" s="167"/>
      <c r="AT249" s="168" t="s">
        <v>147</v>
      </c>
      <c r="AU249" s="168" t="s">
        <v>80</v>
      </c>
      <c r="AV249" s="11" t="s">
        <v>80</v>
      </c>
      <c r="AW249" s="11" t="s">
        <v>33</v>
      </c>
      <c r="AX249" s="11" t="s">
        <v>70</v>
      </c>
      <c r="AY249" s="168" t="s">
        <v>138</v>
      </c>
    </row>
    <row r="250" spans="2:65" s="11" customFormat="1">
      <c r="B250" s="160"/>
      <c r="D250" s="169" t="s">
        <v>147</v>
      </c>
      <c r="E250" s="168" t="s">
        <v>5</v>
      </c>
      <c r="F250" s="170" t="s">
        <v>442</v>
      </c>
      <c r="H250" s="171">
        <v>-0.113</v>
      </c>
      <c r="L250" s="160"/>
      <c r="M250" s="165"/>
      <c r="N250" s="166"/>
      <c r="O250" s="166"/>
      <c r="P250" s="166"/>
      <c r="Q250" s="166"/>
      <c r="R250" s="166"/>
      <c r="S250" s="166"/>
      <c r="T250" s="167"/>
      <c r="AT250" s="168" t="s">
        <v>147</v>
      </c>
      <c r="AU250" s="168" t="s">
        <v>80</v>
      </c>
      <c r="AV250" s="11" t="s">
        <v>80</v>
      </c>
      <c r="AW250" s="11" t="s">
        <v>33</v>
      </c>
      <c r="AX250" s="11" t="s">
        <v>70</v>
      </c>
      <c r="AY250" s="168" t="s">
        <v>138</v>
      </c>
    </row>
    <row r="251" spans="2:65" s="11" customFormat="1">
      <c r="B251" s="160"/>
      <c r="D251" s="169" t="s">
        <v>147</v>
      </c>
      <c r="E251" s="168" t="s">
        <v>5</v>
      </c>
      <c r="F251" s="170" t="s">
        <v>443</v>
      </c>
      <c r="H251" s="171">
        <v>-2.35</v>
      </c>
      <c r="L251" s="160"/>
      <c r="M251" s="165"/>
      <c r="N251" s="166"/>
      <c r="O251" s="166"/>
      <c r="P251" s="166"/>
      <c r="Q251" s="166"/>
      <c r="R251" s="166"/>
      <c r="S251" s="166"/>
      <c r="T251" s="167"/>
      <c r="AT251" s="168" t="s">
        <v>147</v>
      </c>
      <c r="AU251" s="168" t="s">
        <v>80</v>
      </c>
      <c r="AV251" s="11" t="s">
        <v>80</v>
      </c>
      <c r="AW251" s="11" t="s">
        <v>33</v>
      </c>
      <c r="AX251" s="11" t="s">
        <v>70</v>
      </c>
      <c r="AY251" s="168" t="s">
        <v>138</v>
      </c>
    </row>
    <row r="252" spans="2:65" s="12" customFormat="1">
      <c r="B252" s="172"/>
      <c r="D252" s="161" t="s">
        <v>147</v>
      </c>
      <c r="E252" s="173" t="s">
        <v>5</v>
      </c>
      <c r="F252" s="174" t="s">
        <v>165</v>
      </c>
      <c r="H252" s="175">
        <v>39.103999999999999</v>
      </c>
      <c r="L252" s="172"/>
      <c r="M252" s="176"/>
      <c r="N252" s="177"/>
      <c r="O252" s="177"/>
      <c r="P252" s="177"/>
      <c r="Q252" s="177"/>
      <c r="R252" s="177"/>
      <c r="S252" s="177"/>
      <c r="T252" s="178"/>
      <c r="AT252" s="179" t="s">
        <v>147</v>
      </c>
      <c r="AU252" s="179" t="s">
        <v>80</v>
      </c>
      <c r="AV252" s="12" t="s">
        <v>145</v>
      </c>
      <c r="AW252" s="12" t="s">
        <v>33</v>
      </c>
      <c r="AX252" s="12" t="s">
        <v>78</v>
      </c>
      <c r="AY252" s="179" t="s">
        <v>138</v>
      </c>
    </row>
    <row r="253" spans="2:65" s="1" customFormat="1" ht="22.5" customHeight="1">
      <c r="B253" s="148"/>
      <c r="C253" s="149" t="s">
        <v>444</v>
      </c>
      <c r="D253" s="149" t="s">
        <v>140</v>
      </c>
      <c r="E253" s="150" t="s">
        <v>445</v>
      </c>
      <c r="F253" s="151" t="s">
        <v>446</v>
      </c>
      <c r="G253" s="152" t="s">
        <v>143</v>
      </c>
      <c r="H253" s="153">
        <v>39.103999999999999</v>
      </c>
      <c r="I253" s="154"/>
      <c r="J253" s="154">
        <f>ROUND(I253*H253,2)</f>
        <v>0</v>
      </c>
      <c r="K253" s="151" t="s">
        <v>144</v>
      </c>
      <c r="L253" s="36"/>
      <c r="M253" s="155" t="s">
        <v>5</v>
      </c>
      <c r="N253" s="156" t="s">
        <v>41</v>
      </c>
      <c r="O253" s="157">
        <v>0.40400000000000003</v>
      </c>
      <c r="P253" s="157">
        <f>O253*H253</f>
        <v>15.798016000000001</v>
      </c>
      <c r="Q253" s="157">
        <v>0.01</v>
      </c>
      <c r="R253" s="157">
        <f>Q253*H253</f>
        <v>0.39104</v>
      </c>
      <c r="S253" s="157">
        <v>0</v>
      </c>
      <c r="T253" s="158">
        <f>S253*H253</f>
        <v>0</v>
      </c>
      <c r="AR253" s="22" t="s">
        <v>145</v>
      </c>
      <c r="AT253" s="22" t="s">
        <v>140</v>
      </c>
      <c r="AU253" s="22" t="s">
        <v>80</v>
      </c>
      <c r="AY253" s="22" t="s">
        <v>138</v>
      </c>
      <c r="BE253" s="159">
        <f>IF(N253="základní",J253,0)</f>
        <v>0</v>
      </c>
      <c r="BF253" s="159">
        <f>IF(N253="snížená",J253,0)</f>
        <v>0</v>
      </c>
      <c r="BG253" s="159">
        <f>IF(N253="zákl. přenesená",J253,0)</f>
        <v>0</v>
      </c>
      <c r="BH253" s="159">
        <f>IF(N253="sníž. přenesená",J253,0)</f>
        <v>0</v>
      </c>
      <c r="BI253" s="159">
        <f>IF(N253="nulová",J253,0)</f>
        <v>0</v>
      </c>
      <c r="BJ253" s="22" t="s">
        <v>78</v>
      </c>
      <c r="BK253" s="159">
        <f>ROUND(I253*H253,2)</f>
        <v>0</v>
      </c>
      <c r="BL253" s="22" t="s">
        <v>145</v>
      </c>
      <c r="BM253" s="22" t="s">
        <v>447</v>
      </c>
    </row>
    <row r="254" spans="2:65" s="1" customFormat="1" ht="22.5" customHeight="1">
      <c r="B254" s="148"/>
      <c r="C254" s="149" t="s">
        <v>448</v>
      </c>
      <c r="D254" s="149" t="s">
        <v>140</v>
      </c>
      <c r="E254" s="150" t="s">
        <v>449</v>
      </c>
      <c r="F254" s="151" t="s">
        <v>450</v>
      </c>
      <c r="G254" s="152" t="s">
        <v>143</v>
      </c>
      <c r="H254" s="153">
        <v>39.103999999999999</v>
      </c>
      <c r="I254" s="154"/>
      <c r="J254" s="154">
        <f>ROUND(I254*H254,2)</f>
        <v>0</v>
      </c>
      <c r="K254" s="151" t="s">
        <v>144</v>
      </c>
      <c r="L254" s="36"/>
      <c r="M254" s="155" t="s">
        <v>5</v>
      </c>
      <c r="N254" s="156" t="s">
        <v>41</v>
      </c>
      <c r="O254" s="157">
        <v>0.33</v>
      </c>
      <c r="P254" s="157">
        <f>O254*H254</f>
        <v>12.90432</v>
      </c>
      <c r="Q254" s="157">
        <v>4.8900000000000002E-3</v>
      </c>
      <c r="R254" s="157">
        <f>Q254*H254</f>
        <v>0.19121856000000001</v>
      </c>
      <c r="S254" s="157">
        <v>0</v>
      </c>
      <c r="T254" s="158">
        <f>S254*H254</f>
        <v>0</v>
      </c>
      <c r="AR254" s="22" t="s">
        <v>145</v>
      </c>
      <c r="AT254" s="22" t="s">
        <v>140</v>
      </c>
      <c r="AU254" s="22" t="s">
        <v>80</v>
      </c>
      <c r="AY254" s="22" t="s">
        <v>138</v>
      </c>
      <c r="BE254" s="159">
        <f>IF(N254="základní",J254,0)</f>
        <v>0</v>
      </c>
      <c r="BF254" s="159">
        <f>IF(N254="snížená",J254,0)</f>
        <v>0</v>
      </c>
      <c r="BG254" s="159">
        <f>IF(N254="zákl. přenesená",J254,0)</f>
        <v>0</v>
      </c>
      <c r="BH254" s="159">
        <f>IF(N254="sníž. přenesená",J254,0)</f>
        <v>0</v>
      </c>
      <c r="BI254" s="159">
        <f>IF(N254="nulová",J254,0)</f>
        <v>0</v>
      </c>
      <c r="BJ254" s="22" t="s">
        <v>78</v>
      </c>
      <c r="BK254" s="159">
        <f>ROUND(I254*H254,2)</f>
        <v>0</v>
      </c>
      <c r="BL254" s="22" t="s">
        <v>145</v>
      </c>
      <c r="BM254" s="22" t="s">
        <v>451</v>
      </c>
    </row>
    <row r="255" spans="2:65" s="1" customFormat="1" ht="22.5" customHeight="1">
      <c r="B255" s="148"/>
      <c r="C255" s="149" t="s">
        <v>452</v>
      </c>
      <c r="D255" s="149" t="s">
        <v>140</v>
      </c>
      <c r="E255" s="150" t="s">
        <v>453</v>
      </c>
      <c r="F255" s="151" t="s">
        <v>454</v>
      </c>
      <c r="G255" s="152" t="s">
        <v>143</v>
      </c>
      <c r="H255" s="153">
        <v>39.103999999999999</v>
      </c>
      <c r="I255" s="154"/>
      <c r="J255" s="154">
        <f>ROUND(I255*H255,2)</f>
        <v>0</v>
      </c>
      <c r="K255" s="151" t="s">
        <v>144</v>
      </c>
      <c r="L255" s="36"/>
      <c r="M255" s="155" t="s">
        <v>5</v>
      </c>
      <c r="N255" s="156" t="s">
        <v>41</v>
      </c>
      <c r="O255" s="157">
        <v>0.245</v>
      </c>
      <c r="P255" s="157">
        <f>O255*H255</f>
        <v>9.5804799999999997</v>
      </c>
      <c r="Q255" s="157">
        <v>3.48E-3</v>
      </c>
      <c r="R255" s="157">
        <f>Q255*H255</f>
        <v>0.13608192</v>
      </c>
      <c r="S255" s="157">
        <v>0</v>
      </c>
      <c r="T255" s="158">
        <f>S255*H255</f>
        <v>0</v>
      </c>
      <c r="AR255" s="22" t="s">
        <v>145</v>
      </c>
      <c r="AT255" s="22" t="s">
        <v>140</v>
      </c>
      <c r="AU255" s="22" t="s">
        <v>80</v>
      </c>
      <c r="AY255" s="22" t="s">
        <v>138</v>
      </c>
      <c r="BE255" s="159">
        <f>IF(N255="základní",J255,0)</f>
        <v>0</v>
      </c>
      <c r="BF255" s="159">
        <f>IF(N255="snížená",J255,0)</f>
        <v>0</v>
      </c>
      <c r="BG255" s="159">
        <f>IF(N255="zákl. přenesená",J255,0)</f>
        <v>0</v>
      </c>
      <c r="BH255" s="159">
        <f>IF(N255="sníž. přenesená",J255,0)</f>
        <v>0</v>
      </c>
      <c r="BI255" s="159">
        <f>IF(N255="nulová",J255,0)</f>
        <v>0</v>
      </c>
      <c r="BJ255" s="22" t="s">
        <v>78</v>
      </c>
      <c r="BK255" s="159">
        <f>ROUND(I255*H255,2)</f>
        <v>0</v>
      </c>
      <c r="BL255" s="22" t="s">
        <v>145</v>
      </c>
      <c r="BM255" s="22" t="s">
        <v>455</v>
      </c>
    </row>
    <row r="256" spans="2:65" s="1" customFormat="1" ht="31.5" customHeight="1">
      <c r="B256" s="148"/>
      <c r="C256" s="149" t="s">
        <v>456</v>
      </c>
      <c r="D256" s="149" t="s">
        <v>140</v>
      </c>
      <c r="E256" s="150" t="s">
        <v>457</v>
      </c>
      <c r="F256" s="151" t="s">
        <v>458</v>
      </c>
      <c r="G256" s="152" t="s">
        <v>143</v>
      </c>
      <c r="H256" s="153">
        <v>7.41</v>
      </c>
      <c r="I256" s="154"/>
      <c r="J256" s="154">
        <f>ROUND(I256*H256,2)</f>
        <v>0</v>
      </c>
      <c r="K256" s="151" t="s">
        <v>144</v>
      </c>
      <c r="L256" s="36"/>
      <c r="M256" s="155" t="s">
        <v>5</v>
      </c>
      <c r="N256" s="156" t="s">
        <v>41</v>
      </c>
      <c r="O256" s="157">
        <v>0.29399999999999998</v>
      </c>
      <c r="P256" s="157">
        <f>O256*H256</f>
        <v>2.1785399999999999</v>
      </c>
      <c r="Q256" s="157">
        <v>6.28E-3</v>
      </c>
      <c r="R256" s="157">
        <f>Q256*H256</f>
        <v>4.6534800000000001E-2</v>
      </c>
      <c r="S256" s="157">
        <v>0</v>
      </c>
      <c r="T256" s="158">
        <f>S256*H256</f>
        <v>0</v>
      </c>
      <c r="AR256" s="22" t="s">
        <v>145</v>
      </c>
      <c r="AT256" s="22" t="s">
        <v>140</v>
      </c>
      <c r="AU256" s="22" t="s">
        <v>80</v>
      </c>
      <c r="AY256" s="22" t="s">
        <v>138</v>
      </c>
      <c r="BE256" s="159">
        <f>IF(N256="základní",J256,0)</f>
        <v>0</v>
      </c>
      <c r="BF256" s="159">
        <f>IF(N256="snížená",J256,0)</f>
        <v>0</v>
      </c>
      <c r="BG256" s="159">
        <f>IF(N256="zákl. přenesená",J256,0)</f>
        <v>0</v>
      </c>
      <c r="BH256" s="159">
        <f>IF(N256="sníž. přenesená",J256,0)</f>
        <v>0</v>
      </c>
      <c r="BI256" s="159">
        <f>IF(N256="nulová",J256,0)</f>
        <v>0</v>
      </c>
      <c r="BJ256" s="22" t="s">
        <v>78</v>
      </c>
      <c r="BK256" s="159">
        <f>ROUND(I256*H256,2)</f>
        <v>0</v>
      </c>
      <c r="BL256" s="22" t="s">
        <v>145</v>
      </c>
      <c r="BM256" s="22" t="s">
        <v>459</v>
      </c>
    </row>
    <row r="257" spans="2:65" s="11" customFormat="1">
      <c r="B257" s="160"/>
      <c r="D257" s="161" t="s">
        <v>147</v>
      </c>
      <c r="E257" s="162" t="s">
        <v>5</v>
      </c>
      <c r="F257" s="163" t="s">
        <v>460</v>
      </c>
      <c r="H257" s="164">
        <v>7.41</v>
      </c>
      <c r="L257" s="160"/>
      <c r="M257" s="165"/>
      <c r="N257" s="166"/>
      <c r="O257" s="166"/>
      <c r="P257" s="166"/>
      <c r="Q257" s="166"/>
      <c r="R257" s="166"/>
      <c r="S257" s="166"/>
      <c r="T257" s="167"/>
      <c r="AT257" s="168" t="s">
        <v>147</v>
      </c>
      <c r="AU257" s="168" t="s">
        <v>80</v>
      </c>
      <c r="AV257" s="11" t="s">
        <v>80</v>
      </c>
      <c r="AW257" s="11" t="s">
        <v>33</v>
      </c>
      <c r="AX257" s="11" t="s">
        <v>78</v>
      </c>
      <c r="AY257" s="168" t="s">
        <v>138</v>
      </c>
    </row>
    <row r="258" spans="2:65" s="1" customFormat="1" ht="22.5" customHeight="1">
      <c r="B258" s="148"/>
      <c r="C258" s="149" t="s">
        <v>400</v>
      </c>
      <c r="D258" s="149" t="s">
        <v>140</v>
      </c>
      <c r="E258" s="150" t="s">
        <v>461</v>
      </c>
      <c r="F258" s="151" t="s">
        <v>462</v>
      </c>
      <c r="G258" s="152" t="s">
        <v>143</v>
      </c>
      <c r="H258" s="153">
        <v>46.514000000000003</v>
      </c>
      <c r="I258" s="154"/>
      <c r="J258" s="154">
        <f>ROUND(I258*H258,2)</f>
        <v>0</v>
      </c>
      <c r="K258" s="151" t="s">
        <v>5</v>
      </c>
      <c r="L258" s="36"/>
      <c r="M258" s="155" t="s">
        <v>5</v>
      </c>
      <c r="N258" s="156" t="s">
        <v>41</v>
      </c>
      <c r="O258" s="157">
        <v>0</v>
      </c>
      <c r="P258" s="157">
        <f>O258*H258</f>
        <v>0</v>
      </c>
      <c r="Q258" s="157">
        <v>0</v>
      </c>
      <c r="R258" s="157">
        <f>Q258*H258</f>
        <v>0</v>
      </c>
      <c r="S258" s="157">
        <v>0</v>
      </c>
      <c r="T258" s="158">
        <f>S258*H258</f>
        <v>0</v>
      </c>
      <c r="AR258" s="22" t="s">
        <v>145</v>
      </c>
      <c r="AT258" s="22" t="s">
        <v>140</v>
      </c>
      <c r="AU258" s="22" t="s">
        <v>80</v>
      </c>
      <c r="AY258" s="22" t="s">
        <v>138</v>
      </c>
      <c r="BE258" s="159">
        <f>IF(N258="základní",J258,0)</f>
        <v>0</v>
      </c>
      <c r="BF258" s="159">
        <f>IF(N258="snížená",J258,0)</f>
        <v>0</v>
      </c>
      <c r="BG258" s="159">
        <f>IF(N258="zákl. přenesená",J258,0)</f>
        <v>0</v>
      </c>
      <c r="BH258" s="159">
        <f>IF(N258="sníž. přenesená",J258,0)</f>
        <v>0</v>
      </c>
      <c r="BI258" s="159">
        <f>IF(N258="nulová",J258,0)</f>
        <v>0</v>
      </c>
      <c r="BJ258" s="22" t="s">
        <v>78</v>
      </c>
      <c r="BK258" s="159">
        <f>ROUND(I258*H258,2)</f>
        <v>0</v>
      </c>
      <c r="BL258" s="22" t="s">
        <v>145</v>
      </c>
      <c r="BM258" s="22" t="s">
        <v>463</v>
      </c>
    </row>
    <row r="259" spans="2:65" s="11" customFormat="1">
      <c r="B259" s="160"/>
      <c r="D259" s="161" t="s">
        <v>147</v>
      </c>
      <c r="E259" s="162" t="s">
        <v>5</v>
      </c>
      <c r="F259" s="163" t="s">
        <v>464</v>
      </c>
      <c r="H259" s="164">
        <v>46.514000000000003</v>
      </c>
      <c r="L259" s="160"/>
      <c r="M259" s="165"/>
      <c r="N259" s="166"/>
      <c r="O259" s="166"/>
      <c r="P259" s="166"/>
      <c r="Q259" s="166"/>
      <c r="R259" s="166"/>
      <c r="S259" s="166"/>
      <c r="T259" s="167"/>
      <c r="AT259" s="168" t="s">
        <v>147</v>
      </c>
      <c r="AU259" s="168" t="s">
        <v>80</v>
      </c>
      <c r="AV259" s="11" t="s">
        <v>80</v>
      </c>
      <c r="AW259" s="11" t="s">
        <v>33</v>
      </c>
      <c r="AX259" s="11" t="s">
        <v>78</v>
      </c>
      <c r="AY259" s="168" t="s">
        <v>138</v>
      </c>
    </row>
    <row r="260" spans="2:65" s="1" customFormat="1" ht="22.5" customHeight="1">
      <c r="B260" s="148"/>
      <c r="C260" s="149" t="s">
        <v>433</v>
      </c>
      <c r="D260" s="149" t="s">
        <v>140</v>
      </c>
      <c r="E260" s="150" t="s">
        <v>465</v>
      </c>
      <c r="F260" s="151" t="s">
        <v>466</v>
      </c>
      <c r="G260" s="152" t="s">
        <v>143</v>
      </c>
      <c r="H260" s="153">
        <v>11.715</v>
      </c>
      <c r="I260" s="154"/>
      <c r="J260" s="154">
        <f>ROUND(I260*H260,2)</f>
        <v>0</v>
      </c>
      <c r="K260" s="151" t="s">
        <v>144</v>
      </c>
      <c r="L260" s="36"/>
      <c r="M260" s="155" t="s">
        <v>5</v>
      </c>
      <c r="N260" s="156" t="s">
        <v>41</v>
      </c>
      <c r="O260" s="157">
        <v>1.02</v>
      </c>
      <c r="P260" s="157">
        <f>O260*H260</f>
        <v>11.949300000000001</v>
      </c>
      <c r="Q260" s="157">
        <v>8.2500000000000004E-3</v>
      </c>
      <c r="R260" s="157">
        <f>Q260*H260</f>
        <v>9.6648750000000005E-2</v>
      </c>
      <c r="S260" s="157">
        <v>0</v>
      </c>
      <c r="T260" s="158">
        <f>S260*H260</f>
        <v>0</v>
      </c>
      <c r="AR260" s="22" t="s">
        <v>145</v>
      </c>
      <c r="AT260" s="22" t="s">
        <v>140</v>
      </c>
      <c r="AU260" s="22" t="s">
        <v>80</v>
      </c>
      <c r="AY260" s="22" t="s">
        <v>138</v>
      </c>
      <c r="BE260" s="159">
        <f>IF(N260="základní",J260,0)</f>
        <v>0</v>
      </c>
      <c r="BF260" s="159">
        <f>IF(N260="snížená",J260,0)</f>
        <v>0</v>
      </c>
      <c r="BG260" s="159">
        <f>IF(N260="zákl. přenesená",J260,0)</f>
        <v>0</v>
      </c>
      <c r="BH260" s="159">
        <f>IF(N260="sníž. přenesená",J260,0)</f>
        <v>0</v>
      </c>
      <c r="BI260" s="159">
        <f>IF(N260="nulová",J260,0)</f>
        <v>0</v>
      </c>
      <c r="BJ260" s="22" t="s">
        <v>78</v>
      </c>
      <c r="BK260" s="159">
        <f>ROUND(I260*H260,2)</f>
        <v>0</v>
      </c>
      <c r="BL260" s="22" t="s">
        <v>145</v>
      </c>
      <c r="BM260" s="22" t="s">
        <v>467</v>
      </c>
    </row>
    <row r="261" spans="2:65" s="11" customFormat="1">
      <c r="B261" s="160"/>
      <c r="D261" s="169" t="s">
        <v>147</v>
      </c>
      <c r="E261" s="168" t="s">
        <v>5</v>
      </c>
      <c r="F261" s="170" t="s">
        <v>460</v>
      </c>
      <c r="H261" s="171">
        <v>7.41</v>
      </c>
      <c r="L261" s="160"/>
      <c r="M261" s="165"/>
      <c r="N261" s="166"/>
      <c r="O261" s="166"/>
      <c r="P261" s="166"/>
      <c r="Q261" s="166"/>
      <c r="R261" s="166"/>
      <c r="S261" s="166"/>
      <c r="T261" s="167"/>
      <c r="AT261" s="168" t="s">
        <v>147</v>
      </c>
      <c r="AU261" s="168" t="s">
        <v>80</v>
      </c>
      <c r="AV261" s="11" t="s">
        <v>80</v>
      </c>
      <c r="AW261" s="11" t="s">
        <v>33</v>
      </c>
      <c r="AX261" s="11" t="s">
        <v>70</v>
      </c>
      <c r="AY261" s="168" t="s">
        <v>138</v>
      </c>
    </row>
    <row r="262" spans="2:65" s="11" customFormat="1">
      <c r="B262" s="160"/>
      <c r="D262" s="169" t="s">
        <v>147</v>
      </c>
      <c r="E262" s="168" t="s">
        <v>5</v>
      </c>
      <c r="F262" s="170" t="s">
        <v>468</v>
      </c>
      <c r="H262" s="171">
        <v>4.3049999999999997</v>
      </c>
      <c r="L262" s="160"/>
      <c r="M262" s="165"/>
      <c r="N262" s="166"/>
      <c r="O262" s="166"/>
      <c r="P262" s="166"/>
      <c r="Q262" s="166"/>
      <c r="R262" s="166"/>
      <c r="S262" s="166"/>
      <c r="T262" s="167"/>
      <c r="AT262" s="168" t="s">
        <v>147</v>
      </c>
      <c r="AU262" s="168" t="s">
        <v>80</v>
      </c>
      <c r="AV262" s="11" t="s">
        <v>80</v>
      </c>
      <c r="AW262" s="11" t="s">
        <v>33</v>
      </c>
      <c r="AX262" s="11" t="s">
        <v>70</v>
      </c>
      <c r="AY262" s="168" t="s">
        <v>138</v>
      </c>
    </row>
    <row r="263" spans="2:65" s="12" customFormat="1">
      <c r="B263" s="172"/>
      <c r="D263" s="161" t="s">
        <v>147</v>
      </c>
      <c r="E263" s="173" t="s">
        <v>5</v>
      </c>
      <c r="F263" s="174" t="s">
        <v>165</v>
      </c>
      <c r="H263" s="175">
        <v>11.715</v>
      </c>
      <c r="L263" s="172"/>
      <c r="M263" s="176"/>
      <c r="N263" s="177"/>
      <c r="O263" s="177"/>
      <c r="P263" s="177"/>
      <c r="Q263" s="177"/>
      <c r="R263" s="177"/>
      <c r="S263" s="177"/>
      <c r="T263" s="178"/>
      <c r="AT263" s="179" t="s">
        <v>147</v>
      </c>
      <c r="AU263" s="179" t="s">
        <v>80</v>
      </c>
      <c r="AV263" s="12" t="s">
        <v>145</v>
      </c>
      <c r="AW263" s="12" t="s">
        <v>33</v>
      </c>
      <c r="AX263" s="12" t="s">
        <v>78</v>
      </c>
      <c r="AY263" s="179" t="s">
        <v>138</v>
      </c>
    </row>
    <row r="264" spans="2:65" s="1" customFormat="1" ht="22.5" customHeight="1">
      <c r="B264" s="148"/>
      <c r="C264" s="189" t="s">
        <v>469</v>
      </c>
      <c r="D264" s="189" t="s">
        <v>343</v>
      </c>
      <c r="E264" s="190" t="s">
        <v>470</v>
      </c>
      <c r="F264" s="191" t="s">
        <v>471</v>
      </c>
      <c r="G264" s="192" t="s">
        <v>143</v>
      </c>
      <c r="H264" s="193">
        <v>7.5579999999999998</v>
      </c>
      <c r="I264" s="194"/>
      <c r="J264" s="194">
        <f>ROUND(I264*H264,2)</f>
        <v>0</v>
      </c>
      <c r="K264" s="191" t="s">
        <v>144</v>
      </c>
      <c r="L264" s="195"/>
      <c r="M264" s="196" t="s">
        <v>5</v>
      </c>
      <c r="N264" s="197" t="s">
        <v>41</v>
      </c>
      <c r="O264" s="157">
        <v>0</v>
      </c>
      <c r="P264" s="157">
        <f>O264*H264</f>
        <v>0</v>
      </c>
      <c r="Q264" s="157">
        <v>1.75E-3</v>
      </c>
      <c r="R264" s="157">
        <f>Q264*H264</f>
        <v>1.32265E-2</v>
      </c>
      <c r="S264" s="157">
        <v>0</v>
      </c>
      <c r="T264" s="158">
        <f>S264*H264</f>
        <v>0</v>
      </c>
      <c r="AR264" s="22" t="s">
        <v>313</v>
      </c>
      <c r="AT264" s="22" t="s">
        <v>343</v>
      </c>
      <c r="AU264" s="22" t="s">
        <v>80</v>
      </c>
      <c r="AY264" s="22" t="s">
        <v>138</v>
      </c>
      <c r="BE264" s="159">
        <f>IF(N264="základní",J264,0)</f>
        <v>0</v>
      </c>
      <c r="BF264" s="159">
        <f>IF(N264="snížená",J264,0)</f>
        <v>0</v>
      </c>
      <c r="BG264" s="159">
        <f>IF(N264="zákl. přenesená",J264,0)</f>
        <v>0</v>
      </c>
      <c r="BH264" s="159">
        <f>IF(N264="sníž. přenesená",J264,0)</f>
        <v>0</v>
      </c>
      <c r="BI264" s="159">
        <f>IF(N264="nulová",J264,0)</f>
        <v>0</v>
      </c>
      <c r="BJ264" s="22" t="s">
        <v>78</v>
      </c>
      <c r="BK264" s="159">
        <f>ROUND(I264*H264,2)</f>
        <v>0</v>
      </c>
      <c r="BL264" s="22" t="s">
        <v>223</v>
      </c>
      <c r="BM264" s="22" t="s">
        <v>472</v>
      </c>
    </row>
    <row r="265" spans="2:65" s="11" customFormat="1">
      <c r="B265" s="160"/>
      <c r="D265" s="161" t="s">
        <v>147</v>
      </c>
      <c r="E265" s="162" t="s">
        <v>5</v>
      </c>
      <c r="F265" s="163" t="s">
        <v>473</v>
      </c>
      <c r="H265" s="164">
        <v>7.5579999999999998</v>
      </c>
      <c r="L265" s="160"/>
      <c r="M265" s="165"/>
      <c r="N265" s="166"/>
      <c r="O265" s="166"/>
      <c r="P265" s="166"/>
      <c r="Q265" s="166"/>
      <c r="R265" s="166"/>
      <c r="S265" s="166"/>
      <c r="T265" s="167"/>
      <c r="AT265" s="168" t="s">
        <v>147</v>
      </c>
      <c r="AU265" s="168" t="s">
        <v>80</v>
      </c>
      <c r="AV265" s="11" t="s">
        <v>80</v>
      </c>
      <c r="AW265" s="11" t="s">
        <v>33</v>
      </c>
      <c r="AX265" s="11" t="s">
        <v>78</v>
      </c>
      <c r="AY265" s="168" t="s">
        <v>138</v>
      </c>
    </row>
    <row r="266" spans="2:65" s="1" customFormat="1" ht="22.5" customHeight="1">
      <c r="B266" s="148"/>
      <c r="C266" s="189" t="s">
        <v>474</v>
      </c>
      <c r="D266" s="189" t="s">
        <v>343</v>
      </c>
      <c r="E266" s="190" t="s">
        <v>475</v>
      </c>
      <c r="F266" s="191" t="s">
        <v>476</v>
      </c>
      <c r="G266" s="192" t="s">
        <v>143</v>
      </c>
      <c r="H266" s="193">
        <v>4.7359999999999998</v>
      </c>
      <c r="I266" s="194"/>
      <c r="J266" s="194">
        <f>ROUND(I266*H266,2)</f>
        <v>0</v>
      </c>
      <c r="K266" s="191" t="s">
        <v>144</v>
      </c>
      <c r="L266" s="195"/>
      <c r="M266" s="196" t="s">
        <v>5</v>
      </c>
      <c r="N266" s="197" t="s">
        <v>41</v>
      </c>
      <c r="O266" s="157">
        <v>0</v>
      </c>
      <c r="P266" s="157">
        <f>O266*H266</f>
        <v>0</v>
      </c>
      <c r="Q266" s="157">
        <v>8.4999999999999995E-4</v>
      </c>
      <c r="R266" s="157">
        <f>Q266*H266</f>
        <v>4.0255999999999998E-3</v>
      </c>
      <c r="S266" s="157">
        <v>0</v>
      </c>
      <c r="T266" s="158">
        <f>S266*H266</f>
        <v>0</v>
      </c>
      <c r="AR266" s="22" t="s">
        <v>313</v>
      </c>
      <c r="AT266" s="22" t="s">
        <v>343</v>
      </c>
      <c r="AU266" s="22" t="s">
        <v>80</v>
      </c>
      <c r="AY266" s="22" t="s">
        <v>138</v>
      </c>
      <c r="BE266" s="159">
        <f>IF(N266="základní",J266,0)</f>
        <v>0</v>
      </c>
      <c r="BF266" s="159">
        <f>IF(N266="snížená",J266,0)</f>
        <v>0</v>
      </c>
      <c r="BG266" s="159">
        <f>IF(N266="zákl. přenesená",J266,0)</f>
        <v>0</v>
      </c>
      <c r="BH266" s="159">
        <f>IF(N266="sníž. přenesená",J266,0)</f>
        <v>0</v>
      </c>
      <c r="BI266" s="159">
        <f>IF(N266="nulová",J266,0)</f>
        <v>0</v>
      </c>
      <c r="BJ266" s="22" t="s">
        <v>78</v>
      </c>
      <c r="BK266" s="159">
        <f>ROUND(I266*H266,2)</f>
        <v>0</v>
      </c>
      <c r="BL266" s="22" t="s">
        <v>223</v>
      </c>
      <c r="BM266" s="22" t="s">
        <v>477</v>
      </c>
    </row>
    <row r="267" spans="2:65" s="11" customFormat="1">
      <c r="B267" s="160"/>
      <c r="D267" s="161" t="s">
        <v>147</v>
      </c>
      <c r="E267" s="162" t="s">
        <v>5</v>
      </c>
      <c r="F267" s="163" t="s">
        <v>478</v>
      </c>
      <c r="H267" s="164">
        <v>4.7359999999999998</v>
      </c>
      <c r="L267" s="160"/>
      <c r="M267" s="165"/>
      <c r="N267" s="166"/>
      <c r="O267" s="166"/>
      <c r="P267" s="166"/>
      <c r="Q267" s="166"/>
      <c r="R267" s="166"/>
      <c r="S267" s="166"/>
      <c r="T267" s="167"/>
      <c r="AT267" s="168" t="s">
        <v>147</v>
      </c>
      <c r="AU267" s="168" t="s">
        <v>80</v>
      </c>
      <c r="AV267" s="11" t="s">
        <v>80</v>
      </c>
      <c r="AW267" s="11" t="s">
        <v>33</v>
      </c>
      <c r="AX267" s="11" t="s">
        <v>78</v>
      </c>
      <c r="AY267" s="168" t="s">
        <v>138</v>
      </c>
    </row>
    <row r="268" spans="2:65" s="1" customFormat="1" ht="31.5" customHeight="1">
      <c r="B268" s="148"/>
      <c r="C268" s="149" t="s">
        <v>479</v>
      </c>
      <c r="D268" s="149" t="s">
        <v>140</v>
      </c>
      <c r="E268" s="150" t="s">
        <v>480</v>
      </c>
      <c r="F268" s="151" t="s">
        <v>481</v>
      </c>
      <c r="G268" s="152" t="s">
        <v>143</v>
      </c>
      <c r="H268" s="153">
        <v>11.715</v>
      </c>
      <c r="I268" s="154"/>
      <c r="J268" s="154">
        <f>ROUND(I268*H268,2)</f>
        <v>0</v>
      </c>
      <c r="K268" s="151" t="s">
        <v>5</v>
      </c>
      <c r="L268" s="36"/>
      <c r="M268" s="155" t="s">
        <v>5</v>
      </c>
      <c r="N268" s="156" t="s">
        <v>41</v>
      </c>
      <c r="O268" s="157">
        <v>0</v>
      </c>
      <c r="P268" s="157">
        <f>O268*H268</f>
        <v>0</v>
      </c>
      <c r="Q268" s="157">
        <v>0</v>
      </c>
      <c r="R268" s="157">
        <f>Q268*H268</f>
        <v>0</v>
      </c>
      <c r="S268" s="157">
        <v>0</v>
      </c>
      <c r="T268" s="158">
        <f>S268*H268</f>
        <v>0</v>
      </c>
      <c r="AR268" s="22" t="s">
        <v>145</v>
      </c>
      <c r="AT268" s="22" t="s">
        <v>140</v>
      </c>
      <c r="AU268" s="22" t="s">
        <v>80</v>
      </c>
      <c r="AY268" s="22" t="s">
        <v>138</v>
      </c>
      <c r="BE268" s="159">
        <f>IF(N268="základní",J268,0)</f>
        <v>0</v>
      </c>
      <c r="BF268" s="159">
        <f>IF(N268="snížená",J268,0)</f>
        <v>0</v>
      </c>
      <c r="BG268" s="159">
        <f>IF(N268="zákl. přenesená",J268,0)</f>
        <v>0</v>
      </c>
      <c r="BH268" s="159">
        <f>IF(N268="sníž. přenesená",J268,0)</f>
        <v>0</v>
      </c>
      <c r="BI268" s="159">
        <f>IF(N268="nulová",J268,0)</f>
        <v>0</v>
      </c>
      <c r="BJ268" s="22" t="s">
        <v>78</v>
      </c>
      <c r="BK268" s="159">
        <f>ROUND(I268*H268,2)</f>
        <v>0</v>
      </c>
      <c r="BL268" s="22" t="s">
        <v>145</v>
      </c>
      <c r="BM268" s="22" t="s">
        <v>482</v>
      </c>
    </row>
    <row r="269" spans="2:65" s="10" customFormat="1" ht="29.85" customHeight="1">
      <c r="B269" s="135"/>
      <c r="D269" s="145" t="s">
        <v>69</v>
      </c>
      <c r="E269" s="146" t="s">
        <v>186</v>
      </c>
      <c r="F269" s="146" t="s">
        <v>483</v>
      </c>
      <c r="J269" s="147">
        <f>BK269</f>
        <v>0</v>
      </c>
      <c r="L269" s="135"/>
      <c r="M269" s="139"/>
      <c r="N269" s="140"/>
      <c r="O269" s="140"/>
      <c r="P269" s="141">
        <f>SUM(P270:P289)</f>
        <v>76.057639999999992</v>
      </c>
      <c r="Q269" s="140"/>
      <c r="R269" s="141">
        <f>SUM(R270:R289)</f>
        <v>7.6768100000000006E-2</v>
      </c>
      <c r="S269" s="140"/>
      <c r="T269" s="142">
        <f>SUM(T270:T289)</f>
        <v>2.8050000000000002</v>
      </c>
      <c r="AR269" s="136" t="s">
        <v>78</v>
      </c>
      <c r="AT269" s="143" t="s">
        <v>69</v>
      </c>
      <c r="AU269" s="143" t="s">
        <v>78</v>
      </c>
      <c r="AY269" s="136" t="s">
        <v>138</v>
      </c>
      <c r="BK269" s="144">
        <f>SUM(BK270:BK289)</f>
        <v>0</v>
      </c>
    </row>
    <row r="270" spans="2:65" s="1" customFormat="1" ht="22.5" customHeight="1">
      <c r="B270" s="148"/>
      <c r="C270" s="149" t="s">
        <v>484</v>
      </c>
      <c r="D270" s="149" t="s">
        <v>140</v>
      </c>
      <c r="E270" s="150" t="s">
        <v>485</v>
      </c>
      <c r="F270" s="151" t="s">
        <v>486</v>
      </c>
      <c r="G270" s="152" t="s">
        <v>143</v>
      </c>
      <c r="H270" s="153">
        <v>25.08</v>
      </c>
      <c r="I270" s="154"/>
      <c r="J270" s="154">
        <f>ROUND(I270*H270,2)</f>
        <v>0</v>
      </c>
      <c r="K270" s="151" t="s">
        <v>144</v>
      </c>
      <c r="L270" s="36"/>
      <c r="M270" s="155" t="s">
        <v>5</v>
      </c>
      <c r="N270" s="156" t="s">
        <v>41</v>
      </c>
      <c r="O270" s="157">
        <v>0.308</v>
      </c>
      <c r="P270" s="157">
        <f>O270*H270</f>
        <v>7.7246399999999991</v>
      </c>
      <c r="Q270" s="157">
        <v>4.0000000000000003E-5</v>
      </c>
      <c r="R270" s="157">
        <f>Q270*H270</f>
        <v>1.0032000000000001E-3</v>
      </c>
      <c r="S270" s="157">
        <v>0</v>
      </c>
      <c r="T270" s="158">
        <f>S270*H270</f>
        <v>0</v>
      </c>
      <c r="AR270" s="22" t="s">
        <v>145</v>
      </c>
      <c r="AT270" s="22" t="s">
        <v>140</v>
      </c>
      <c r="AU270" s="22" t="s">
        <v>80</v>
      </c>
      <c r="AY270" s="22" t="s">
        <v>138</v>
      </c>
      <c r="BE270" s="159">
        <f>IF(N270="základní",J270,0)</f>
        <v>0</v>
      </c>
      <c r="BF270" s="159">
        <f>IF(N270="snížená",J270,0)</f>
        <v>0</v>
      </c>
      <c r="BG270" s="159">
        <f>IF(N270="zákl. přenesená",J270,0)</f>
        <v>0</v>
      </c>
      <c r="BH270" s="159">
        <f>IF(N270="sníž. přenesená",J270,0)</f>
        <v>0</v>
      </c>
      <c r="BI270" s="159">
        <f>IF(N270="nulová",J270,0)</f>
        <v>0</v>
      </c>
      <c r="BJ270" s="22" t="s">
        <v>78</v>
      </c>
      <c r="BK270" s="159">
        <f>ROUND(I270*H270,2)</f>
        <v>0</v>
      </c>
      <c r="BL270" s="22" t="s">
        <v>145</v>
      </c>
      <c r="BM270" s="22" t="s">
        <v>487</v>
      </c>
    </row>
    <row r="271" spans="2:65" s="11" customFormat="1">
      <c r="B271" s="160"/>
      <c r="D271" s="161" t="s">
        <v>147</v>
      </c>
      <c r="E271" s="162" t="s">
        <v>5</v>
      </c>
      <c r="F271" s="163" t="s">
        <v>488</v>
      </c>
      <c r="H271" s="164">
        <v>25.08</v>
      </c>
      <c r="L271" s="160"/>
      <c r="M271" s="165"/>
      <c r="N271" s="166"/>
      <c r="O271" s="166"/>
      <c r="P271" s="166"/>
      <c r="Q271" s="166"/>
      <c r="R271" s="166"/>
      <c r="S271" s="166"/>
      <c r="T271" s="167"/>
      <c r="AT271" s="168" t="s">
        <v>147</v>
      </c>
      <c r="AU271" s="168" t="s">
        <v>80</v>
      </c>
      <c r="AV271" s="11" t="s">
        <v>80</v>
      </c>
      <c r="AW271" s="11" t="s">
        <v>33</v>
      </c>
      <c r="AX271" s="11" t="s">
        <v>78</v>
      </c>
      <c r="AY271" s="168" t="s">
        <v>138</v>
      </c>
    </row>
    <row r="272" spans="2:65" s="1" customFormat="1" ht="22.5" customHeight="1">
      <c r="B272" s="148"/>
      <c r="C272" s="149" t="s">
        <v>489</v>
      </c>
      <c r="D272" s="149" t="s">
        <v>140</v>
      </c>
      <c r="E272" s="150" t="s">
        <v>490</v>
      </c>
      <c r="F272" s="151" t="s">
        <v>491</v>
      </c>
      <c r="G272" s="152" t="s">
        <v>143</v>
      </c>
      <c r="H272" s="153">
        <v>20.23</v>
      </c>
      <c r="I272" s="154"/>
      <c r="J272" s="154">
        <f>ROUND(I272*H272,2)</f>
        <v>0</v>
      </c>
      <c r="K272" s="151" t="s">
        <v>144</v>
      </c>
      <c r="L272" s="36"/>
      <c r="M272" s="155" t="s">
        <v>5</v>
      </c>
      <c r="N272" s="156" t="s">
        <v>41</v>
      </c>
      <c r="O272" s="157">
        <v>0.2</v>
      </c>
      <c r="P272" s="157">
        <f>O272*H272</f>
        <v>4.0460000000000003</v>
      </c>
      <c r="Q272" s="157">
        <v>1.8000000000000001E-4</v>
      </c>
      <c r="R272" s="157">
        <f>Q272*H272</f>
        <v>3.6414000000000004E-3</v>
      </c>
      <c r="S272" s="157">
        <v>0</v>
      </c>
      <c r="T272" s="158">
        <f>S272*H272</f>
        <v>0</v>
      </c>
      <c r="AR272" s="22" t="s">
        <v>145</v>
      </c>
      <c r="AT272" s="22" t="s">
        <v>140</v>
      </c>
      <c r="AU272" s="22" t="s">
        <v>80</v>
      </c>
      <c r="AY272" s="22" t="s">
        <v>138</v>
      </c>
      <c r="BE272" s="159">
        <f>IF(N272="základní",J272,0)</f>
        <v>0</v>
      </c>
      <c r="BF272" s="159">
        <f>IF(N272="snížená",J272,0)</f>
        <v>0</v>
      </c>
      <c r="BG272" s="159">
        <f>IF(N272="zákl. přenesená",J272,0)</f>
        <v>0</v>
      </c>
      <c r="BH272" s="159">
        <f>IF(N272="sníž. přenesená",J272,0)</f>
        <v>0</v>
      </c>
      <c r="BI272" s="159">
        <f>IF(N272="nulová",J272,0)</f>
        <v>0</v>
      </c>
      <c r="BJ272" s="22" t="s">
        <v>78</v>
      </c>
      <c r="BK272" s="159">
        <f>ROUND(I272*H272,2)</f>
        <v>0</v>
      </c>
      <c r="BL272" s="22" t="s">
        <v>145</v>
      </c>
      <c r="BM272" s="22" t="s">
        <v>492</v>
      </c>
    </row>
    <row r="273" spans="2:65" s="11" customFormat="1">
      <c r="B273" s="160"/>
      <c r="D273" s="161" t="s">
        <v>147</v>
      </c>
      <c r="E273" s="162" t="s">
        <v>5</v>
      </c>
      <c r="F273" s="163" t="s">
        <v>493</v>
      </c>
      <c r="H273" s="164">
        <v>20.23</v>
      </c>
      <c r="L273" s="160"/>
      <c r="M273" s="165"/>
      <c r="N273" s="166"/>
      <c r="O273" s="166"/>
      <c r="P273" s="166"/>
      <c r="Q273" s="166"/>
      <c r="R273" s="166"/>
      <c r="S273" s="166"/>
      <c r="T273" s="167"/>
      <c r="AT273" s="168" t="s">
        <v>147</v>
      </c>
      <c r="AU273" s="168" t="s">
        <v>80</v>
      </c>
      <c r="AV273" s="11" t="s">
        <v>80</v>
      </c>
      <c r="AW273" s="11" t="s">
        <v>33</v>
      </c>
      <c r="AX273" s="11" t="s">
        <v>78</v>
      </c>
      <c r="AY273" s="168" t="s">
        <v>138</v>
      </c>
    </row>
    <row r="274" spans="2:65" s="1" customFormat="1" ht="22.5" customHeight="1">
      <c r="B274" s="148"/>
      <c r="C274" s="149" t="s">
        <v>494</v>
      </c>
      <c r="D274" s="149" t="s">
        <v>140</v>
      </c>
      <c r="E274" s="150" t="s">
        <v>495</v>
      </c>
      <c r="F274" s="151" t="s">
        <v>496</v>
      </c>
      <c r="G274" s="152" t="s">
        <v>143</v>
      </c>
      <c r="H274" s="153">
        <v>8.4499999999999993</v>
      </c>
      <c r="I274" s="154"/>
      <c r="J274" s="154">
        <f>ROUND(I274*H274,2)</f>
        <v>0</v>
      </c>
      <c r="K274" s="151" t="s">
        <v>144</v>
      </c>
      <c r="L274" s="36"/>
      <c r="M274" s="155" t="s">
        <v>5</v>
      </c>
      <c r="N274" s="156" t="s">
        <v>41</v>
      </c>
      <c r="O274" s="157">
        <v>0.2</v>
      </c>
      <c r="P274" s="157">
        <f>O274*H274</f>
        <v>1.69</v>
      </c>
      <c r="Q274" s="157">
        <v>6.3000000000000003E-4</v>
      </c>
      <c r="R274" s="157">
        <f>Q274*H274</f>
        <v>5.3235000000000001E-3</v>
      </c>
      <c r="S274" s="157">
        <v>0</v>
      </c>
      <c r="T274" s="158">
        <f>S274*H274</f>
        <v>0</v>
      </c>
      <c r="AR274" s="22" t="s">
        <v>145</v>
      </c>
      <c r="AT274" s="22" t="s">
        <v>140</v>
      </c>
      <c r="AU274" s="22" t="s">
        <v>80</v>
      </c>
      <c r="AY274" s="22" t="s">
        <v>138</v>
      </c>
      <c r="BE274" s="159">
        <f>IF(N274="základní",J274,0)</f>
        <v>0</v>
      </c>
      <c r="BF274" s="159">
        <f>IF(N274="snížená",J274,0)</f>
        <v>0</v>
      </c>
      <c r="BG274" s="159">
        <f>IF(N274="zákl. přenesená",J274,0)</f>
        <v>0</v>
      </c>
      <c r="BH274" s="159">
        <f>IF(N274="sníž. přenesená",J274,0)</f>
        <v>0</v>
      </c>
      <c r="BI274" s="159">
        <f>IF(N274="nulová",J274,0)</f>
        <v>0</v>
      </c>
      <c r="BJ274" s="22" t="s">
        <v>78</v>
      </c>
      <c r="BK274" s="159">
        <f>ROUND(I274*H274,2)</f>
        <v>0</v>
      </c>
      <c r="BL274" s="22" t="s">
        <v>145</v>
      </c>
      <c r="BM274" s="22" t="s">
        <v>497</v>
      </c>
    </row>
    <row r="275" spans="2:65" s="11" customFormat="1">
      <c r="B275" s="160"/>
      <c r="D275" s="161" t="s">
        <v>147</v>
      </c>
      <c r="E275" s="162" t="s">
        <v>5</v>
      </c>
      <c r="F275" s="163" t="s">
        <v>498</v>
      </c>
      <c r="H275" s="164">
        <v>8.4499999999999993</v>
      </c>
      <c r="L275" s="160"/>
      <c r="M275" s="165"/>
      <c r="N275" s="166"/>
      <c r="O275" s="166"/>
      <c r="P275" s="166"/>
      <c r="Q275" s="166"/>
      <c r="R275" s="166"/>
      <c r="S275" s="166"/>
      <c r="T275" s="167"/>
      <c r="AT275" s="168" t="s">
        <v>147</v>
      </c>
      <c r="AU275" s="168" t="s">
        <v>80</v>
      </c>
      <c r="AV275" s="11" t="s">
        <v>80</v>
      </c>
      <c r="AW275" s="11" t="s">
        <v>33</v>
      </c>
      <c r="AX275" s="11" t="s">
        <v>78</v>
      </c>
      <c r="AY275" s="168" t="s">
        <v>138</v>
      </c>
    </row>
    <row r="276" spans="2:65" s="1" customFormat="1" ht="22.5" customHeight="1">
      <c r="B276" s="148"/>
      <c r="C276" s="149" t="s">
        <v>499</v>
      </c>
      <c r="D276" s="149" t="s">
        <v>140</v>
      </c>
      <c r="E276" s="150" t="s">
        <v>500</v>
      </c>
      <c r="F276" s="151" t="s">
        <v>501</v>
      </c>
      <c r="G276" s="152" t="s">
        <v>255</v>
      </c>
      <c r="H276" s="153">
        <v>2</v>
      </c>
      <c r="I276" s="154"/>
      <c r="J276" s="154">
        <f>ROUND(I276*H276,2)</f>
        <v>0</v>
      </c>
      <c r="K276" s="151" t="s">
        <v>144</v>
      </c>
      <c r="L276" s="36"/>
      <c r="M276" s="155" t="s">
        <v>5</v>
      </c>
      <c r="N276" s="156" t="s">
        <v>41</v>
      </c>
      <c r="O276" s="157">
        <v>0.5</v>
      </c>
      <c r="P276" s="157">
        <f>O276*H276</f>
        <v>1</v>
      </c>
      <c r="Q276" s="157">
        <v>2.3400000000000001E-2</v>
      </c>
      <c r="R276" s="157">
        <f>Q276*H276</f>
        <v>4.6800000000000001E-2</v>
      </c>
      <c r="S276" s="157">
        <v>0</v>
      </c>
      <c r="T276" s="158">
        <f>S276*H276</f>
        <v>0</v>
      </c>
      <c r="AR276" s="22" t="s">
        <v>145</v>
      </c>
      <c r="AT276" s="22" t="s">
        <v>140</v>
      </c>
      <c r="AU276" s="22" t="s">
        <v>80</v>
      </c>
      <c r="AY276" s="22" t="s">
        <v>138</v>
      </c>
      <c r="BE276" s="159">
        <f>IF(N276="základní",J276,0)</f>
        <v>0</v>
      </c>
      <c r="BF276" s="159">
        <f>IF(N276="snížená",J276,0)</f>
        <v>0</v>
      </c>
      <c r="BG276" s="159">
        <f>IF(N276="zákl. přenesená",J276,0)</f>
        <v>0</v>
      </c>
      <c r="BH276" s="159">
        <f>IF(N276="sníž. přenesená",J276,0)</f>
        <v>0</v>
      </c>
      <c r="BI276" s="159">
        <f>IF(N276="nulová",J276,0)</f>
        <v>0</v>
      </c>
      <c r="BJ276" s="22" t="s">
        <v>78</v>
      </c>
      <c r="BK276" s="159">
        <f>ROUND(I276*H276,2)</f>
        <v>0</v>
      </c>
      <c r="BL276" s="22" t="s">
        <v>145</v>
      </c>
      <c r="BM276" s="22" t="s">
        <v>502</v>
      </c>
    </row>
    <row r="277" spans="2:65" s="1" customFormat="1" ht="22.5" customHeight="1">
      <c r="B277" s="148"/>
      <c r="C277" s="189" t="s">
        <v>503</v>
      </c>
      <c r="D277" s="189" t="s">
        <v>343</v>
      </c>
      <c r="E277" s="190" t="s">
        <v>504</v>
      </c>
      <c r="F277" s="191" t="s">
        <v>505</v>
      </c>
      <c r="G277" s="192" t="s">
        <v>255</v>
      </c>
      <c r="H277" s="193">
        <v>2</v>
      </c>
      <c r="I277" s="194"/>
      <c r="J277" s="194">
        <f>ROUND(I277*H277,2)</f>
        <v>0</v>
      </c>
      <c r="K277" s="191" t="s">
        <v>144</v>
      </c>
      <c r="L277" s="195"/>
      <c r="M277" s="196" t="s">
        <v>5</v>
      </c>
      <c r="N277" s="197" t="s">
        <v>41</v>
      </c>
      <c r="O277" s="157">
        <v>0</v>
      </c>
      <c r="P277" s="157">
        <f>O277*H277</f>
        <v>0</v>
      </c>
      <c r="Q277" s="157">
        <v>0.01</v>
      </c>
      <c r="R277" s="157">
        <f>Q277*H277</f>
        <v>0.02</v>
      </c>
      <c r="S277" s="157">
        <v>0</v>
      </c>
      <c r="T277" s="158">
        <f>S277*H277</f>
        <v>0</v>
      </c>
      <c r="AR277" s="22" t="s">
        <v>182</v>
      </c>
      <c r="AT277" s="22" t="s">
        <v>343</v>
      </c>
      <c r="AU277" s="22" t="s">
        <v>80</v>
      </c>
      <c r="AY277" s="22" t="s">
        <v>138</v>
      </c>
      <c r="BE277" s="159">
        <f>IF(N277="základní",J277,0)</f>
        <v>0</v>
      </c>
      <c r="BF277" s="159">
        <f>IF(N277="snížená",J277,0)</f>
        <v>0</v>
      </c>
      <c r="BG277" s="159">
        <f>IF(N277="zákl. přenesená",J277,0)</f>
        <v>0</v>
      </c>
      <c r="BH277" s="159">
        <f>IF(N277="sníž. přenesená",J277,0)</f>
        <v>0</v>
      </c>
      <c r="BI277" s="159">
        <f>IF(N277="nulová",J277,0)</f>
        <v>0</v>
      </c>
      <c r="BJ277" s="22" t="s">
        <v>78</v>
      </c>
      <c r="BK277" s="159">
        <f>ROUND(I277*H277,2)</f>
        <v>0</v>
      </c>
      <c r="BL277" s="22" t="s">
        <v>145</v>
      </c>
      <c r="BM277" s="22" t="s">
        <v>506</v>
      </c>
    </row>
    <row r="278" spans="2:65" s="1" customFormat="1" ht="22.5" customHeight="1">
      <c r="B278" s="148"/>
      <c r="C278" s="149" t="s">
        <v>507</v>
      </c>
      <c r="D278" s="149" t="s">
        <v>140</v>
      </c>
      <c r="E278" s="150" t="s">
        <v>508</v>
      </c>
      <c r="F278" s="151" t="s">
        <v>509</v>
      </c>
      <c r="G278" s="152" t="s">
        <v>156</v>
      </c>
      <c r="H278" s="153">
        <v>17</v>
      </c>
      <c r="I278" s="154"/>
      <c r="J278" s="154">
        <f>ROUND(I278*H278,2)</f>
        <v>0</v>
      </c>
      <c r="K278" s="151" t="s">
        <v>144</v>
      </c>
      <c r="L278" s="36"/>
      <c r="M278" s="155" t="s">
        <v>5</v>
      </c>
      <c r="N278" s="156" t="s">
        <v>41</v>
      </c>
      <c r="O278" s="157">
        <v>1.536</v>
      </c>
      <c r="P278" s="157">
        <f>O278*H278</f>
        <v>26.112000000000002</v>
      </c>
      <c r="Q278" s="157">
        <v>0</v>
      </c>
      <c r="R278" s="157">
        <f>Q278*H278</f>
        <v>0</v>
      </c>
      <c r="S278" s="157">
        <v>9.9000000000000005E-2</v>
      </c>
      <c r="T278" s="158">
        <f>S278*H278</f>
        <v>1.6830000000000001</v>
      </c>
      <c r="AR278" s="22" t="s">
        <v>145</v>
      </c>
      <c r="AT278" s="22" t="s">
        <v>140</v>
      </c>
      <c r="AU278" s="22" t="s">
        <v>80</v>
      </c>
      <c r="AY278" s="22" t="s">
        <v>138</v>
      </c>
      <c r="BE278" s="159">
        <f>IF(N278="základní",J278,0)</f>
        <v>0</v>
      </c>
      <c r="BF278" s="159">
        <f>IF(N278="snížená",J278,0)</f>
        <v>0</v>
      </c>
      <c r="BG278" s="159">
        <f>IF(N278="zákl. přenesená",J278,0)</f>
        <v>0</v>
      </c>
      <c r="BH278" s="159">
        <f>IF(N278="sníž. přenesená",J278,0)</f>
        <v>0</v>
      </c>
      <c r="BI278" s="159">
        <f>IF(N278="nulová",J278,0)</f>
        <v>0</v>
      </c>
      <c r="BJ278" s="22" t="s">
        <v>78</v>
      </c>
      <c r="BK278" s="159">
        <f>ROUND(I278*H278,2)</f>
        <v>0</v>
      </c>
      <c r="BL278" s="22" t="s">
        <v>145</v>
      </c>
      <c r="BM278" s="22" t="s">
        <v>510</v>
      </c>
    </row>
    <row r="279" spans="2:65" s="1" customFormat="1" ht="31.5" customHeight="1">
      <c r="B279" s="148"/>
      <c r="C279" s="149" t="s">
        <v>511</v>
      </c>
      <c r="D279" s="149" t="s">
        <v>140</v>
      </c>
      <c r="E279" s="150" t="s">
        <v>512</v>
      </c>
      <c r="F279" s="151" t="s">
        <v>513</v>
      </c>
      <c r="G279" s="152" t="s">
        <v>156</v>
      </c>
      <c r="H279" s="153">
        <v>34</v>
      </c>
      <c r="I279" s="154"/>
      <c r="J279" s="154">
        <f>ROUND(I279*H279,2)</f>
        <v>0</v>
      </c>
      <c r="K279" s="151" t="s">
        <v>144</v>
      </c>
      <c r="L279" s="36"/>
      <c r="M279" s="155" t="s">
        <v>5</v>
      </c>
      <c r="N279" s="156" t="s">
        <v>41</v>
      </c>
      <c r="O279" s="157">
        <v>0.46</v>
      </c>
      <c r="P279" s="157">
        <f>O279*H279</f>
        <v>15.64</v>
      </c>
      <c r="Q279" s="157">
        <v>0</v>
      </c>
      <c r="R279" s="157">
        <f>Q279*H279</f>
        <v>0</v>
      </c>
      <c r="S279" s="157">
        <v>3.3000000000000002E-2</v>
      </c>
      <c r="T279" s="158">
        <f>S279*H279</f>
        <v>1.1220000000000001</v>
      </c>
      <c r="AR279" s="22" t="s">
        <v>145</v>
      </c>
      <c r="AT279" s="22" t="s">
        <v>140</v>
      </c>
      <c r="AU279" s="22" t="s">
        <v>80</v>
      </c>
      <c r="AY279" s="22" t="s">
        <v>138</v>
      </c>
      <c r="BE279" s="159">
        <f>IF(N279="základní",J279,0)</f>
        <v>0</v>
      </c>
      <c r="BF279" s="159">
        <f>IF(N279="snížená",J279,0)</f>
        <v>0</v>
      </c>
      <c r="BG279" s="159">
        <f>IF(N279="zákl. přenesená",J279,0)</f>
        <v>0</v>
      </c>
      <c r="BH279" s="159">
        <f>IF(N279="sníž. přenesená",J279,0)</f>
        <v>0</v>
      </c>
      <c r="BI279" s="159">
        <f>IF(N279="nulová",J279,0)</f>
        <v>0</v>
      </c>
      <c r="BJ279" s="22" t="s">
        <v>78</v>
      </c>
      <c r="BK279" s="159">
        <f>ROUND(I279*H279,2)</f>
        <v>0</v>
      </c>
      <c r="BL279" s="22" t="s">
        <v>145</v>
      </c>
      <c r="BM279" s="22" t="s">
        <v>514</v>
      </c>
    </row>
    <row r="280" spans="2:65" s="11" customFormat="1">
      <c r="B280" s="160"/>
      <c r="D280" s="161" t="s">
        <v>147</v>
      </c>
      <c r="E280" s="162" t="s">
        <v>5</v>
      </c>
      <c r="F280" s="163" t="s">
        <v>515</v>
      </c>
      <c r="H280" s="164">
        <v>34</v>
      </c>
      <c r="L280" s="160"/>
      <c r="M280" s="165"/>
      <c r="N280" s="166"/>
      <c r="O280" s="166"/>
      <c r="P280" s="166"/>
      <c r="Q280" s="166"/>
      <c r="R280" s="166"/>
      <c r="S280" s="166"/>
      <c r="T280" s="167"/>
      <c r="AT280" s="168" t="s">
        <v>147</v>
      </c>
      <c r="AU280" s="168" t="s">
        <v>80</v>
      </c>
      <c r="AV280" s="11" t="s">
        <v>80</v>
      </c>
      <c r="AW280" s="11" t="s">
        <v>33</v>
      </c>
      <c r="AX280" s="11" t="s">
        <v>78</v>
      </c>
      <c r="AY280" s="168" t="s">
        <v>138</v>
      </c>
    </row>
    <row r="281" spans="2:65" s="1" customFormat="1" ht="22.5" customHeight="1">
      <c r="B281" s="148"/>
      <c r="C281" s="149" t="s">
        <v>516</v>
      </c>
      <c r="D281" s="149" t="s">
        <v>140</v>
      </c>
      <c r="E281" s="150" t="s">
        <v>517</v>
      </c>
      <c r="F281" s="151" t="s">
        <v>518</v>
      </c>
      <c r="G281" s="152" t="s">
        <v>156</v>
      </c>
      <c r="H281" s="153">
        <v>35</v>
      </c>
      <c r="I281" s="154"/>
      <c r="J281" s="154">
        <f>ROUND(I281*H281,2)</f>
        <v>0</v>
      </c>
      <c r="K281" s="151" t="s">
        <v>144</v>
      </c>
      <c r="L281" s="36"/>
      <c r="M281" s="155" t="s">
        <v>5</v>
      </c>
      <c r="N281" s="156" t="s">
        <v>41</v>
      </c>
      <c r="O281" s="157">
        <v>0.56699999999999995</v>
      </c>
      <c r="P281" s="157">
        <f>O281*H281</f>
        <v>19.844999999999999</v>
      </c>
      <c r="Q281" s="157">
        <v>0</v>
      </c>
      <c r="R281" s="157">
        <f>Q281*H281</f>
        <v>0</v>
      </c>
      <c r="S281" s="157">
        <v>0</v>
      </c>
      <c r="T281" s="158">
        <f>S281*H281</f>
        <v>0</v>
      </c>
      <c r="AR281" s="22" t="s">
        <v>145</v>
      </c>
      <c r="AT281" s="22" t="s">
        <v>140</v>
      </c>
      <c r="AU281" s="22" t="s">
        <v>80</v>
      </c>
      <c r="AY281" s="22" t="s">
        <v>138</v>
      </c>
      <c r="BE281" s="159">
        <f>IF(N281="základní",J281,0)</f>
        <v>0</v>
      </c>
      <c r="BF281" s="159">
        <f>IF(N281="snížená",J281,0)</f>
        <v>0</v>
      </c>
      <c r="BG281" s="159">
        <f>IF(N281="zákl. přenesená",J281,0)</f>
        <v>0</v>
      </c>
      <c r="BH281" s="159">
        <f>IF(N281="sníž. přenesená",J281,0)</f>
        <v>0</v>
      </c>
      <c r="BI281" s="159">
        <f>IF(N281="nulová",J281,0)</f>
        <v>0</v>
      </c>
      <c r="BJ281" s="22" t="s">
        <v>78</v>
      </c>
      <c r="BK281" s="159">
        <f>ROUND(I281*H281,2)</f>
        <v>0</v>
      </c>
      <c r="BL281" s="22" t="s">
        <v>145</v>
      </c>
      <c r="BM281" s="22" t="s">
        <v>519</v>
      </c>
    </row>
    <row r="282" spans="2:65" s="11" customFormat="1">
      <c r="B282" s="160"/>
      <c r="D282" s="161" t="s">
        <v>147</v>
      </c>
      <c r="E282" s="162" t="s">
        <v>5</v>
      </c>
      <c r="F282" s="163" t="s">
        <v>520</v>
      </c>
      <c r="H282" s="164">
        <v>35</v>
      </c>
      <c r="L282" s="160"/>
      <c r="M282" s="165"/>
      <c r="N282" s="166"/>
      <c r="O282" s="166"/>
      <c r="P282" s="166"/>
      <c r="Q282" s="166"/>
      <c r="R282" s="166"/>
      <c r="S282" s="166"/>
      <c r="T282" s="167"/>
      <c r="AT282" s="168" t="s">
        <v>147</v>
      </c>
      <c r="AU282" s="168" t="s">
        <v>80</v>
      </c>
      <c r="AV282" s="11" t="s">
        <v>80</v>
      </c>
      <c r="AW282" s="11" t="s">
        <v>33</v>
      </c>
      <c r="AX282" s="11" t="s">
        <v>78</v>
      </c>
      <c r="AY282" s="168" t="s">
        <v>138</v>
      </c>
    </row>
    <row r="283" spans="2:65" s="1" customFormat="1" ht="31.5" customHeight="1">
      <c r="B283" s="148"/>
      <c r="C283" s="149" t="s">
        <v>521</v>
      </c>
      <c r="D283" s="149" t="s">
        <v>140</v>
      </c>
      <c r="E283" s="150" t="s">
        <v>522</v>
      </c>
      <c r="F283" s="151" t="s">
        <v>523</v>
      </c>
      <c r="G283" s="152" t="s">
        <v>255</v>
      </c>
      <c r="H283" s="153">
        <v>1</v>
      </c>
      <c r="I283" s="154"/>
      <c r="J283" s="154">
        <f t="shared" ref="J283:J289" si="0">ROUND(I283*H283,2)</f>
        <v>0</v>
      </c>
      <c r="K283" s="151" t="s">
        <v>5</v>
      </c>
      <c r="L283" s="36"/>
      <c r="M283" s="155" t="s">
        <v>5</v>
      </c>
      <c r="N283" s="156" t="s">
        <v>41</v>
      </c>
      <c r="O283" s="157">
        <v>0</v>
      </c>
      <c r="P283" s="157">
        <f t="shared" ref="P283:P289" si="1">O283*H283</f>
        <v>0</v>
      </c>
      <c r="Q283" s="157">
        <v>0</v>
      </c>
      <c r="R283" s="157">
        <f t="shared" ref="R283:R289" si="2">Q283*H283</f>
        <v>0</v>
      </c>
      <c r="S283" s="157">
        <v>0</v>
      </c>
      <c r="T283" s="158">
        <f t="shared" ref="T283:T289" si="3">S283*H283</f>
        <v>0</v>
      </c>
      <c r="AR283" s="22" t="s">
        <v>145</v>
      </c>
      <c r="AT283" s="22" t="s">
        <v>140</v>
      </c>
      <c r="AU283" s="22" t="s">
        <v>80</v>
      </c>
      <c r="AY283" s="22" t="s">
        <v>138</v>
      </c>
      <c r="BE283" s="159">
        <f t="shared" ref="BE283:BE289" si="4">IF(N283="základní",J283,0)</f>
        <v>0</v>
      </c>
      <c r="BF283" s="159">
        <f t="shared" ref="BF283:BF289" si="5">IF(N283="snížená",J283,0)</f>
        <v>0</v>
      </c>
      <c r="BG283" s="159">
        <f t="shared" ref="BG283:BG289" si="6">IF(N283="zákl. přenesená",J283,0)</f>
        <v>0</v>
      </c>
      <c r="BH283" s="159">
        <f t="shared" ref="BH283:BH289" si="7">IF(N283="sníž. přenesená",J283,0)</f>
        <v>0</v>
      </c>
      <c r="BI283" s="159">
        <f t="shared" ref="BI283:BI289" si="8">IF(N283="nulová",J283,0)</f>
        <v>0</v>
      </c>
      <c r="BJ283" s="22" t="s">
        <v>78</v>
      </c>
      <c r="BK283" s="159">
        <f t="shared" ref="BK283:BK289" si="9">ROUND(I283*H283,2)</f>
        <v>0</v>
      </c>
      <c r="BL283" s="22" t="s">
        <v>145</v>
      </c>
      <c r="BM283" s="22" t="s">
        <v>524</v>
      </c>
    </row>
    <row r="284" spans="2:65" s="1" customFormat="1" ht="31.5" customHeight="1">
      <c r="B284" s="148"/>
      <c r="C284" s="149" t="s">
        <v>525</v>
      </c>
      <c r="D284" s="149" t="s">
        <v>140</v>
      </c>
      <c r="E284" s="150" t="s">
        <v>526</v>
      </c>
      <c r="F284" s="151" t="s">
        <v>527</v>
      </c>
      <c r="G284" s="152" t="s">
        <v>255</v>
      </c>
      <c r="H284" s="153">
        <v>1</v>
      </c>
      <c r="I284" s="154"/>
      <c r="J284" s="154">
        <f t="shared" si="0"/>
        <v>0</v>
      </c>
      <c r="K284" s="151" t="s">
        <v>5</v>
      </c>
      <c r="L284" s="36"/>
      <c r="M284" s="155" t="s">
        <v>5</v>
      </c>
      <c r="N284" s="156" t="s">
        <v>41</v>
      </c>
      <c r="O284" s="157">
        <v>0</v>
      </c>
      <c r="P284" s="157">
        <f t="shared" si="1"/>
        <v>0</v>
      </c>
      <c r="Q284" s="157">
        <v>0</v>
      </c>
      <c r="R284" s="157">
        <f t="shared" si="2"/>
        <v>0</v>
      </c>
      <c r="S284" s="157">
        <v>0</v>
      </c>
      <c r="T284" s="158">
        <f t="shared" si="3"/>
        <v>0</v>
      </c>
      <c r="AR284" s="22" t="s">
        <v>145</v>
      </c>
      <c r="AT284" s="22" t="s">
        <v>140</v>
      </c>
      <c r="AU284" s="22" t="s">
        <v>80</v>
      </c>
      <c r="AY284" s="22" t="s">
        <v>138</v>
      </c>
      <c r="BE284" s="159">
        <f t="shared" si="4"/>
        <v>0</v>
      </c>
      <c r="BF284" s="159">
        <f t="shared" si="5"/>
        <v>0</v>
      </c>
      <c r="BG284" s="159">
        <f t="shared" si="6"/>
        <v>0</v>
      </c>
      <c r="BH284" s="159">
        <f t="shared" si="7"/>
        <v>0</v>
      </c>
      <c r="BI284" s="159">
        <f t="shared" si="8"/>
        <v>0</v>
      </c>
      <c r="BJ284" s="22" t="s">
        <v>78</v>
      </c>
      <c r="BK284" s="159">
        <f t="shared" si="9"/>
        <v>0</v>
      </c>
      <c r="BL284" s="22" t="s">
        <v>145</v>
      </c>
      <c r="BM284" s="22" t="s">
        <v>528</v>
      </c>
    </row>
    <row r="285" spans="2:65" s="1" customFormat="1" ht="22.5" customHeight="1">
      <c r="B285" s="148"/>
      <c r="C285" s="149" t="s">
        <v>529</v>
      </c>
      <c r="D285" s="149" t="s">
        <v>140</v>
      </c>
      <c r="E285" s="150" t="s">
        <v>530</v>
      </c>
      <c r="F285" s="151" t="s">
        <v>531</v>
      </c>
      <c r="G285" s="152" t="s">
        <v>255</v>
      </c>
      <c r="H285" s="153">
        <v>1</v>
      </c>
      <c r="I285" s="154"/>
      <c r="J285" s="154">
        <f t="shared" si="0"/>
        <v>0</v>
      </c>
      <c r="K285" s="151" t="s">
        <v>5</v>
      </c>
      <c r="L285" s="36"/>
      <c r="M285" s="155" t="s">
        <v>5</v>
      </c>
      <c r="N285" s="156" t="s">
        <v>41</v>
      </c>
      <c r="O285" s="157">
        <v>0</v>
      </c>
      <c r="P285" s="157">
        <f t="shared" si="1"/>
        <v>0</v>
      </c>
      <c r="Q285" s="157">
        <v>0</v>
      </c>
      <c r="R285" s="157">
        <f t="shared" si="2"/>
        <v>0</v>
      </c>
      <c r="S285" s="157">
        <v>0</v>
      </c>
      <c r="T285" s="158">
        <f t="shared" si="3"/>
        <v>0</v>
      </c>
      <c r="AR285" s="22" t="s">
        <v>145</v>
      </c>
      <c r="AT285" s="22" t="s">
        <v>140</v>
      </c>
      <c r="AU285" s="22" t="s">
        <v>80</v>
      </c>
      <c r="AY285" s="22" t="s">
        <v>138</v>
      </c>
      <c r="BE285" s="159">
        <f t="shared" si="4"/>
        <v>0</v>
      </c>
      <c r="BF285" s="159">
        <f t="shared" si="5"/>
        <v>0</v>
      </c>
      <c r="BG285" s="159">
        <f t="shared" si="6"/>
        <v>0</v>
      </c>
      <c r="BH285" s="159">
        <f t="shared" si="7"/>
        <v>0</v>
      </c>
      <c r="BI285" s="159">
        <f t="shared" si="8"/>
        <v>0</v>
      </c>
      <c r="BJ285" s="22" t="s">
        <v>78</v>
      </c>
      <c r="BK285" s="159">
        <f t="shared" si="9"/>
        <v>0</v>
      </c>
      <c r="BL285" s="22" t="s">
        <v>145</v>
      </c>
      <c r="BM285" s="22" t="s">
        <v>532</v>
      </c>
    </row>
    <row r="286" spans="2:65" s="1" customFormat="1" ht="22.5" customHeight="1">
      <c r="B286" s="148"/>
      <c r="C286" s="149" t="s">
        <v>533</v>
      </c>
      <c r="D286" s="149" t="s">
        <v>140</v>
      </c>
      <c r="E286" s="150" t="s">
        <v>534</v>
      </c>
      <c r="F286" s="151" t="s">
        <v>535</v>
      </c>
      <c r="G286" s="152" t="s">
        <v>255</v>
      </c>
      <c r="H286" s="153">
        <v>1</v>
      </c>
      <c r="I286" s="154"/>
      <c r="J286" s="154">
        <f t="shared" si="0"/>
        <v>0</v>
      </c>
      <c r="K286" s="151" t="s">
        <v>5</v>
      </c>
      <c r="L286" s="36"/>
      <c r="M286" s="155" t="s">
        <v>5</v>
      </c>
      <c r="N286" s="156" t="s">
        <v>41</v>
      </c>
      <c r="O286" s="157">
        <v>0</v>
      </c>
      <c r="P286" s="157">
        <f t="shared" si="1"/>
        <v>0</v>
      </c>
      <c r="Q286" s="157">
        <v>0</v>
      </c>
      <c r="R286" s="157">
        <f t="shared" si="2"/>
        <v>0</v>
      </c>
      <c r="S286" s="157">
        <v>0</v>
      </c>
      <c r="T286" s="158">
        <f t="shared" si="3"/>
        <v>0</v>
      </c>
      <c r="AR286" s="22" t="s">
        <v>145</v>
      </c>
      <c r="AT286" s="22" t="s">
        <v>140</v>
      </c>
      <c r="AU286" s="22" t="s">
        <v>80</v>
      </c>
      <c r="AY286" s="22" t="s">
        <v>138</v>
      </c>
      <c r="BE286" s="159">
        <f t="shared" si="4"/>
        <v>0</v>
      </c>
      <c r="BF286" s="159">
        <f t="shared" si="5"/>
        <v>0</v>
      </c>
      <c r="BG286" s="159">
        <f t="shared" si="6"/>
        <v>0</v>
      </c>
      <c r="BH286" s="159">
        <f t="shared" si="7"/>
        <v>0</v>
      </c>
      <c r="BI286" s="159">
        <f t="shared" si="8"/>
        <v>0</v>
      </c>
      <c r="BJ286" s="22" t="s">
        <v>78</v>
      </c>
      <c r="BK286" s="159">
        <f t="shared" si="9"/>
        <v>0</v>
      </c>
      <c r="BL286" s="22" t="s">
        <v>145</v>
      </c>
      <c r="BM286" s="22" t="s">
        <v>536</v>
      </c>
    </row>
    <row r="287" spans="2:65" s="1" customFormat="1" ht="22.5" customHeight="1">
      <c r="B287" s="148"/>
      <c r="C287" s="149" t="s">
        <v>537</v>
      </c>
      <c r="D287" s="149" t="s">
        <v>140</v>
      </c>
      <c r="E287" s="150" t="s">
        <v>538</v>
      </c>
      <c r="F287" s="151" t="s">
        <v>539</v>
      </c>
      <c r="G287" s="152" t="s">
        <v>255</v>
      </c>
      <c r="H287" s="153">
        <v>1</v>
      </c>
      <c r="I287" s="154"/>
      <c r="J287" s="154">
        <f t="shared" si="0"/>
        <v>0</v>
      </c>
      <c r="K287" s="151" t="s">
        <v>5</v>
      </c>
      <c r="L287" s="36"/>
      <c r="M287" s="155" t="s">
        <v>5</v>
      </c>
      <c r="N287" s="156" t="s">
        <v>41</v>
      </c>
      <c r="O287" s="157">
        <v>0</v>
      </c>
      <c r="P287" s="157">
        <f t="shared" si="1"/>
        <v>0</v>
      </c>
      <c r="Q287" s="157">
        <v>0</v>
      </c>
      <c r="R287" s="157">
        <f t="shared" si="2"/>
        <v>0</v>
      </c>
      <c r="S287" s="157">
        <v>0</v>
      </c>
      <c r="T287" s="158">
        <f t="shared" si="3"/>
        <v>0</v>
      </c>
      <c r="AR287" s="22" t="s">
        <v>145</v>
      </c>
      <c r="AT287" s="22" t="s">
        <v>140</v>
      </c>
      <c r="AU287" s="22" t="s">
        <v>80</v>
      </c>
      <c r="AY287" s="22" t="s">
        <v>138</v>
      </c>
      <c r="BE287" s="159">
        <f t="shared" si="4"/>
        <v>0</v>
      </c>
      <c r="BF287" s="159">
        <f t="shared" si="5"/>
        <v>0</v>
      </c>
      <c r="BG287" s="159">
        <f t="shared" si="6"/>
        <v>0</v>
      </c>
      <c r="BH287" s="159">
        <f t="shared" si="7"/>
        <v>0</v>
      </c>
      <c r="BI287" s="159">
        <f t="shared" si="8"/>
        <v>0</v>
      </c>
      <c r="BJ287" s="22" t="s">
        <v>78</v>
      </c>
      <c r="BK287" s="159">
        <f t="shared" si="9"/>
        <v>0</v>
      </c>
      <c r="BL287" s="22" t="s">
        <v>145</v>
      </c>
      <c r="BM287" s="22" t="s">
        <v>540</v>
      </c>
    </row>
    <row r="288" spans="2:65" s="1" customFormat="1" ht="22.5" customHeight="1">
      <c r="B288" s="148"/>
      <c r="C288" s="149" t="s">
        <v>541</v>
      </c>
      <c r="D288" s="149"/>
      <c r="E288" s="150"/>
      <c r="F288" s="151" t="s">
        <v>999</v>
      </c>
      <c r="G288" s="152"/>
      <c r="H288" s="153"/>
      <c r="I288" s="154"/>
      <c r="J288" s="154"/>
      <c r="K288" s="151"/>
      <c r="L288" s="36"/>
      <c r="M288" s="155" t="s">
        <v>5</v>
      </c>
      <c r="N288" s="156" t="s">
        <v>41</v>
      </c>
      <c r="O288" s="157">
        <v>0</v>
      </c>
      <c r="P288" s="157">
        <f t="shared" si="1"/>
        <v>0</v>
      </c>
      <c r="Q288" s="157">
        <v>0</v>
      </c>
      <c r="R288" s="157">
        <f t="shared" si="2"/>
        <v>0</v>
      </c>
      <c r="S288" s="157">
        <v>0</v>
      </c>
      <c r="T288" s="158">
        <f t="shared" si="3"/>
        <v>0</v>
      </c>
      <c r="AR288" s="22" t="s">
        <v>145</v>
      </c>
      <c r="AT288" s="22" t="s">
        <v>140</v>
      </c>
      <c r="AU288" s="22" t="s">
        <v>80</v>
      </c>
      <c r="AY288" s="22" t="s">
        <v>138</v>
      </c>
      <c r="BE288" s="159">
        <f t="shared" si="4"/>
        <v>0</v>
      </c>
      <c r="BF288" s="159">
        <f t="shared" si="5"/>
        <v>0</v>
      </c>
      <c r="BG288" s="159">
        <f t="shared" si="6"/>
        <v>0</v>
      </c>
      <c r="BH288" s="159">
        <f t="shared" si="7"/>
        <v>0</v>
      </c>
      <c r="BI288" s="159">
        <f t="shared" si="8"/>
        <v>0</v>
      </c>
      <c r="BJ288" s="22" t="s">
        <v>78</v>
      </c>
      <c r="BK288" s="159">
        <f t="shared" si="9"/>
        <v>0</v>
      </c>
      <c r="BL288" s="22" t="s">
        <v>145</v>
      </c>
      <c r="BM288" s="22" t="s">
        <v>542</v>
      </c>
    </row>
    <row r="289" spans="2:65" s="1" customFormat="1" ht="22.5" customHeight="1">
      <c r="B289" s="148"/>
      <c r="C289" s="149" t="s">
        <v>543</v>
      </c>
      <c r="D289" s="149" t="s">
        <v>140</v>
      </c>
      <c r="E289" s="150" t="s">
        <v>544</v>
      </c>
      <c r="F289" s="151" t="s">
        <v>545</v>
      </c>
      <c r="G289" s="152" t="s">
        <v>546</v>
      </c>
      <c r="H289" s="153">
        <v>1</v>
      </c>
      <c r="I289" s="154"/>
      <c r="J289" s="154">
        <f t="shared" si="0"/>
        <v>0</v>
      </c>
      <c r="K289" s="151" t="s">
        <v>5</v>
      </c>
      <c r="L289" s="36"/>
      <c r="M289" s="155" t="s">
        <v>5</v>
      </c>
      <c r="N289" s="156" t="s">
        <v>41</v>
      </c>
      <c r="O289" s="157">
        <v>0</v>
      </c>
      <c r="P289" s="157">
        <f t="shared" si="1"/>
        <v>0</v>
      </c>
      <c r="Q289" s="157">
        <v>0</v>
      </c>
      <c r="R289" s="157">
        <f t="shared" si="2"/>
        <v>0</v>
      </c>
      <c r="S289" s="157">
        <v>0</v>
      </c>
      <c r="T289" s="158">
        <f t="shared" si="3"/>
        <v>0</v>
      </c>
      <c r="AR289" s="22" t="s">
        <v>145</v>
      </c>
      <c r="AT289" s="22" t="s">
        <v>140</v>
      </c>
      <c r="AU289" s="22" t="s">
        <v>80</v>
      </c>
      <c r="AY289" s="22" t="s">
        <v>138</v>
      </c>
      <c r="BE289" s="159">
        <f t="shared" si="4"/>
        <v>0</v>
      </c>
      <c r="BF289" s="159">
        <f t="shared" si="5"/>
        <v>0</v>
      </c>
      <c r="BG289" s="159">
        <f t="shared" si="6"/>
        <v>0</v>
      </c>
      <c r="BH289" s="159">
        <f t="shared" si="7"/>
        <v>0</v>
      </c>
      <c r="BI289" s="159">
        <f t="shared" si="8"/>
        <v>0</v>
      </c>
      <c r="BJ289" s="22" t="s">
        <v>78</v>
      </c>
      <c r="BK289" s="159">
        <f t="shared" si="9"/>
        <v>0</v>
      </c>
      <c r="BL289" s="22" t="s">
        <v>145</v>
      </c>
      <c r="BM289" s="22" t="s">
        <v>547</v>
      </c>
    </row>
    <row r="290" spans="2:65" s="10" customFormat="1" ht="29.85" customHeight="1">
      <c r="B290" s="135"/>
      <c r="D290" s="145" t="s">
        <v>69</v>
      </c>
      <c r="E290" s="146" t="s">
        <v>548</v>
      </c>
      <c r="F290" s="146" t="s">
        <v>549</v>
      </c>
      <c r="J290" s="147">
        <f>BK290</f>
        <v>0</v>
      </c>
      <c r="L290" s="135"/>
      <c r="M290" s="139"/>
      <c r="N290" s="140"/>
      <c r="O290" s="140"/>
      <c r="P290" s="141">
        <f>SUM(P291:P296)</f>
        <v>4.1549999999999994</v>
      </c>
      <c r="Q290" s="140"/>
      <c r="R290" s="141">
        <f>SUM(R291:R296)</f>
        <v>2.2619999999999997E-3</v>
      </c>
      <c r="S290" s="140"/>
      <c r="T290" s="142">
        <f>SUM(T291:T296)</f>
        <v>0</v>
      </c>
      <c r="AR290" s="136" t="s">
        <v>78</v>
      </c>
      <c r="AT290" s="143" t="s">
        <v>69</v>
      </c>
      <c r="AU290" s="143" t="s">
        <v>78</v>
      </c>
      <c r="AY290" s="136" t="s">
        <v>138</v>
      </c>
      <c r="BK290" s="144">
        <f>SUM(BK291:BK296)</f>
        <v>0</v>
      </c>
    </row>
    <row r="291" spans="2:65" s="1" customFormat="1" ht="31.5" customHeight="1">
      <c r="B291" s="148"/>
      <c r="C291" s="149" t="s">
        <v>550</v>
      </c>
      <c r="D291" s="149" t="s">
        <v>140</v>
      </c>
      <c r="E291" s="150" t="s">
        <v>551</v>
      </c>
      <c r="F291" s="151" t="s">
        <v>552</v>
      </c>
      <c r="G291" s="152" t="s">
        <v>143</v>
      </c>
      <c r="H291" s="153">
        <v>17.399999999999999</v>
      </c>
      <c r="I291" s="154"/>
      <c r="J291" s="154">
        <f>ROUND(I291*H291,2)</f>
        <v>0</v>
      </c>
      <c r="K291" s="151" t="s">
        <v>144</v>
      </c>
      <c r="L291" s="36"/>
      <c r="M291" s="155" t="s">
        <v>5</v>
      </c>
      <c r="N291" s="156" t="s">
        <v>41</v>
      </c>
      <c r="O291" s="157">
        <v>0.105</v>
      </c>
      <c r="P291" s="157">
        <f>O291*H291</f>
        <v>1.8269999999999997</v>
      </c>
      <c r="Q291" s="157">
        <v>1.2999999999999999E-4</v>
      </c>
      <c r="R291" s="157">
        <f>Q291*H291</f>
        <v>2.2619999999999997E-3</v>
      </c>
      <c r="S291" s="157">
        <v>0</v>
      </c>
      <c r="T291" s="158">
        <f>S291*H291</f>
        <v>0</v>
      </c>
      <c r="AR291" s="22" t="s">
        <v>145</v>
      </c>
      <c r="AT291" s="22" t="s">
        <v>140</v>
      </c>
      <c r="AU291" s="22" t="s">
        <v>80</v>
      </c>
      <c r="AY291" s="22" t="s">
        <v>138</v>
      </c>
      <c r="BE291" s="159">
        <f>IF(N291="základní",J291,0)</f>
        <v>0</v>
      </c>
      <c r="BF291" s="159">
        <f>IF(N291="snížená",J291,0)</f>
        <v>0</v>
      </c>
      <c r="BG291" s="159">
        <f>IF(N291="zákl. přenesená",J291,0)</f>
        <v>0</v>
      </c>
      <c r="BH291" s="159">
        <f>IF(N291="sníž. přenesená",J291,0)</f>
        <v>0</v>
      </c>
      <c r="BI291" s="159">
        <f>IF(N291="nulová",J291,0)</f>
        <v>0</v>
      </c>
      <c r="BJ291" s="22" t="s">
        <v>78</v>
      </c>
      <c r="BK291" s="159">
        <f>ROUND(I291*H291,2)</f>
        <v>0</v>
      </c>
      <c r="BL291" s="22" t="s">
        <v>145</v>
      </c>
      <c r="BM291" s="22" t="s">
        <v>553</v>
      </c>
    </row>
    <row r="292" spans="2:65" s="11" customFormat="1">
      <c r="B292" s="160"/>
      <c r="D292" s="161" t="s">
        <v>147</v>
      </c>
      <c r="E292" s="162" t="s">
        <v>5</v>
      </c>
      <c r="F292" s="163" t="s">
        <v>358</v>
      </c>
      <c r="H292" s="164">
        <v>17.399999999999999</v>
      </c>
      <c r="L292" s="160"/>
      <c r="M292" s="165"/>
      <c r="N292" s="166"/>
      <c r="O292" s="166"/>
      <c r="P292" s="166"/>
      <c r="Q292" s="166"/>
      <c r="R292" s="166"/>
      <c r="S292" s="166"/>
      <c r="T292" s="167"/>
      <c r="AT292" s="168" t="s">
        <v>147</v>
      </c>
      <c r="AU292" s="168" t="s">
        <v>80</v>
      </c>
      <c r="AV292" s="11" t="s">
        <v>80</v>
      </c>
      <c r="AW292" s="11" t="s">
        <v>33</v>
      </c>
      <c r="AX292" s="11" t="s">
        <v>78</v>
      </c>
      <c r="AY292" s="168" t="s">
        <v>138</v>
      </c>
    </row>
    <row r="293" spans="2:65" s="1" customFormat="1" ht="22.5" customHeight="1">
      <c r="B293" s="148"/>
      <c r="C293" s="149" t="s">
        <v>554</v>
      </c>
      <c r="D293" s="149" t="s">
        <v>140</v>
      </c>
      <c r="E293" s="150" t="s">
        <v>555</v>
      </c>
      <c r="F293" s="151" t="s">
        <v>556</v>
      </c>
      <c r="G293" s="152" t="s">
        <v>557</v>
      </c>
      <c r="H293" s="153">
        <v>2</v>
      </c>
      <c r="I293" s="154"/>
      <c r="J293" s="154">
        <f>ROUND(I293*H293,2)</f>
        <v>0</v>
      </c>
      <c r="K293" s="151" t="s">
        <v>144</v>
      </c>
      <c r="L293" s="36"/>
      <c r="M293" s="155" t="s">
        <v>5</v>
      </c>
      <c r="N293" s="156" t="s">
        <v>41</v>
      </c>
      <c r="O293" s="157">
        <v>0.69599999999999995</v>
      </c>
      <c r="P293" s="157">
        <f>O293*H293</f>
        <v>1.3919999999999999</v>
      </c>
      <c r="Q293" s="157">
        <v>0</v>
      </c>
      <c r="R293" s="157">
        <f>Q293*H293</f>
        <v>0</v>
      </c>
      <c r="S293" s="157">
        <v>0</v>
      </c>
      <c r="T293" s="158">
        <f>S293*H293</f>
        <v>0</v>
      </c>
      <c r="AR293" s="22" t="s">
        <v>145</v>
      </c>
      <c r="AT293" s="22" t="s">
        <v>140</v>
      </c>
      <c r="AU293" s="22" t="s">
        <v>80</v>
      </c>
      <c r="AY293" s="22" t="s">
        <v>138</v>
      </c>
      <c r="BE293" s="159">
        <f>IF(N293="základní",J293,0)</f>
        <v>0</v>
      </c>
      <c r="BF293" s="159">
        <f>IF(N293="snížená",J293,0)</f>
        <v>0</v>
      </c>
      <c r="BG293" s="159">
        <f>IF(N293="zákl. přenesená",J293,0)</f>
        <v>0</v>
      </c>
      <c r="BH293" s="159">
        <f>IF(N293="sníž. přenesená",J293,0)</f>
        <v>0</v>
      </c>
      <c r="BI293" s="159">
        <f>IF(N293="nulová",J293,0)</f>
        <v>0</v>
      </c>
      <c r="BJ293" s="22" t="s">
        <v>78</v>
      </c>
      <c r="BK293" s="159">
        <f>ROUND(I293*H293,2)</f>
        <v>0</v>
      </c>
      <c r="BL293" s="22" t="s">
        <v>145</v>
      </c>
      <c r="BM293" s="22" t="s">
        <v>558</v>
      </c>
    </row>
    <row r="294" spans="2:65" s="1" customFormat="1" ht="22.5" customHeight="1">
      <c r="B294" s="148"/>
      <c r="C294" s="149" t="s">
        <v>559</v>
      </c>
      <c r="D294" s="149" t="s">
        <v>140</v>
      </c>
      <c r="E294" s="150" t="s">
        <v>560</v>
      </c>
      <c r="F294" s="151" t="s">
        <v>561</v>
      </c>
      <c r="G294" s="152" t="s">
        <v>557</v>
      </c>
      <c r="H294" s="153">
        <v>120</v>
      </c>
      <c r="I294" s="154"/>
      <c r="J294" s="154">
        <f>ROUND(I294*H294,2)</f>
        <v>0</v>
      </c>
      <c r="K294" s="151" t="s">
        <v>144</v>
      </c>
      <c r="L294" s="36"/>
      <c r="M294" s="155" t="s">
        <v>5</v>
      </c>
      <c r="N294" s="156" t="s">
        <v>41</v>
      </c>
      <c r="O294" s="157">
        <v>0</v>
      </c>
      <c r="P294" s="157">
        <f>O294*H294</f>
        <v>0</v>
      </c>
      <c r="Q294" s="157">
        <v>0</v>
      </c>
      <c r="R294" s="157">
        <f>Q294*H294</f>
        <v>0</v>
      </c>
      <c r="S294" s="157">
        <v>0</v>
      </c>
      <c r="T294" s="158">
        <f>S294*H294</f>
        <v>0</v>
      </c>
      <c r="AR294" s="22" t="s">
        <v>145</v>
      </c>
      <c r="AT294" s="22" t="s">
        <v>140</v>
      </c>
      <c r="AU294" s="22" t="s">
        <v>80</v>
      </c>
      <c r="AY294" s="22" t="s">
        <v>138</v>
      </c>
      <c r="BE294" s="159">
        <f>IF(N294="základní",J294,0)</f>
        <v>0</v>
      </c>
      <c r="BF294" s="159">
        <f>IF(N294="snížená",J294,0)</f>
        <v>0</v>
      </c>
      <c r="BG294" s="159">
        <f>IF(N294="zákl. přenesená",J294,0)</f>
        <v>0</v>
      </c>
      <c r="BH294" s="159">
        <f>IF(N294="sníž. přenesená",J294,0)</f>
        <v>0</v>
      </c>
      <c r="BI294" s="159">
        <f>IF(N294="nulová",J294,0)</f>
        <v>0</v>
      </c>
      <c r="BJ294" s="22" t="s">
        <v>78</v>
      </c>
      <c r="BK294" s="159">
        <f>ROUND(I294*H294,2)</f>
        <v>0</v>
      </c>
      <c r="BL294" s="22" t="s">
        <v>145</v>
      </c>
      <c r="BM294" s="22" t="s">
        <v>562</v>
      </c>
    </row>
    <row r="295" spans="2:65" s="11" customFormat="1">
      <c r="B295" s="160"/>
      <c r="D295" s="161" t="s">
        <v>147</v>
      </c>
      <c r="E295" s="162" t="s">
        <v>5</v>
      </c>
      <c r="F295" s="163" t="s">
        <v>563</v>
      </c>
      <c r="H295" s="164">
        <v>120</v>
      </c>
      <c r="L295" s="160"/>
      <c r="M295" s="165"/>
      <c r="N295" s="166"/>
      <c r="O295" s="166"/>
      <c r="P295" s="166"/>
      <c r="Q295" s="166"/>
      <c r="R295" s="166"/>
      <c r="S295" s="166"/>
      <c r="T295" s="167"/>
      <c r="AT295" s="168" t="s">
        <v>147</v>
      </c>
      <c r="AU295" s="168" t="s">
        <v>80</v>
      </c>
      <c r="AV295" s="11" t="s">
        <v>80</v>
      </c>
      <c r="AW295" s="11" t="s">
        <v>33</v>
      </c>
      <c r="AX295" s="11" t="s">
        <v>78</v>
      </c>
      <c r="AY295" s="168" t="s">
        <v>138</v>
      </c>
    </row>
    <row r="296" spans="2:65" s="1" customFormat="1" ht="22.5" customHeight="1">
      <c r="B296" s="148"/>
      <c r="C296" s="149" t="s">
        <v>564</v>
      </c>
      <c r="D296" s="149" t="s">
        <v>140</v>
      </c>
      <c r="E296" s="150" t="s">
        <v>565</v>
      </c>
      <c r="F296" s="151" t="s">
        <v>566</v>
      </c>
      <c r="G296" s="152" t="s">
        <v>557</v>
      </c>
      <c r="H296" s="153">
        <v>2</v>
      </c>
      <c r="I296" s="154"/>
      <c r="J296" s="154">
        <f>ROUND(I296*H296,2)</f>
        <v>0</v>
      </c>
      <c r="K296" s="151" t="s">
        <v>144</v>
      </c>
      <c r="L296" s="36"/>
      <c r="M296" s="155" t="s">
        <v>5</v>
      </c>
      <c r="N296" s="156" t="s">
        <v>41</v>
      </c>
      <c r="O296" s="157">
        <v>0.46800000000000003</v>
      </c>
      <c r="P296" s="157">
        <f>O296*H296</f>
        <v>0.93600000000000005</v>
      </c>
      <c r="Q296" s="157">
        <v>0</v>
      </c>
      <c r="R296" s="157">
        <f>Q296*H296</f>
        <v>0</v>
      </c>
      <c r="S296" s="157">
        <v>0</v>
      </c>
      <c r="T296" s="158">
        <f>S296*H296</f>
        <v>0</v>
      </c>
      <c r="AR296" s="22" t="s">
        <v>145</v>
      </c>
      <c r="AT296" s="22" t="s">
        <v>140</v>
      </c>
      <c r="AU296" s="22" t="s">
        <v>80</v>
      </c>
      <c r="AY296" s="22" t="s">
        <v>138</v>
      </c>
      <c r="BE296" s="159">
        <f>IF(N296="základní",J296,0)</f>
        <v>0</v>
      </c>
      <c r="BF296" s="159">
        <f>IF(N296="snížená",J296,0)</f>
        <v>0</v>
      </c>
      <c r="BG296" s="159">
        <f>IF(N296="zákl. přenesená",J296,0)</f>
        <v>0</v>
      </c>
      <c r="BH296" s="159">
        <f>IF(N296="sníž. přenesená",J296,0)</f>
        <v>0</v>
      </c>
      <c r="BI296" s="159">
        <f>IF(N296="nulová",J296,0)</f>
        <v>0</v>
      </c>
      <c r="BJ296" s="22" t="s">
        <v>78</v>
      </c>
      <c r="BK296" s="159">
        <f>ROUND(I296*H296,2)</f>
        <v>0</v>
      </c>
      <c r="BL296" s="22" t="s">
        <v>145</v>
      </c>
      <c r="BM296" s="22" t="s">
        <v>567</v>
      </c>
    </row>
    <row r="297" spans="2:65" s="10" customFormat="1" ht="29.85" customHeight="1">
      <c r="B297" s="135"/>
      <c r="D297" s="145" t="s">
        <v>69</v>
      </c>
      <c r="E297" s="146" t="s">
        <v>568</v>
      </c>
      <c r="F297" s="146" t="s">
        <v>569</v>
      </c>
      <c r="J297" s="147">
        <f>BK297</f>
        <v>0</v>
      </c>
      <c r="L297" s="135"/>
      <c r="M297" s="139"/>
      <c r="N297" s="140"/>
      <c r="O297" s="140"/>
      <c r="P297" s="141">
        <f>SUM(P298:P302)</f>
        <v>11.622152</v>
      </c>
      <c r="Q297" s="140"/>
      <c r="R297" s="141">
        <f>SUM(R298:R302)</f>
        <v>0</v>
      </c>
      <c r="S297" s="140"/>
      <c r="T297" s="142">
        <f>SUM(T298:T302)</f>
        <v>0</v>
      </c>
      <c r="AR297" s="136" t="s">
        <v>78</v>
      </c>
      <c r="AT297" s="143" t="s">
        <v>69</v>
      </c>
      <c r="AU297" s="143" t="s">
        <v>78</v>
      </c>
      <c r="AY297" s="136" t="s">
        <v>138</v>
      </c>
      <c r="BK297" s="144">
        <f>SUM(BK298:BK302)</f>
        <v>0</v>
      </c>
    </row>
    <row r="298" spans="2:65" s="1" customFormat="1" ht="31.5" customHeight="1">
      <c r="B298" s="148"/>
      <c r="C298" s="149" t="s">
        <v>570</v>
      </c>
      <c r="D298" s="149" t="s">
        <v>140</v>
      </c>
      <c r="E298" s="150" t="s">
        <v>571</v>
      </c>
      <c r="F298" s="151" t="s">
        <v>572</v>
      </c>
      <c r="G298" s="152" t="s">
        <v>189</v>
      </c>
      <c r="H298" s="153">
        <v>7.048</v>
      </c>
      <c r="I298" s="154"/>
      <c r="J298" s="154">
        <f>ROUND(I298*H298,2)</f>
        <v>0</v>
      </c>
      <c r="K298" s="151" t="s">
        <v>144</v>
      </c>
      <c r="L298" s="36"/>
      <c r="M298" s="155" t="s">
        <v>5</v>
      </c>
      <c r="N298" s="156" t="s">
        <v>41</v>
      </c>
      <c r="O298" s="157">
        <v>1.47</v>
      </c>
      <c r="P298" s="157">
        <f>O298*H298</f>
        <v>10.36056</v>
      </c>
      <c r="Q298" s="157">
        <v>0</v>
      </c>
      <c r="R298" s="157">
        <f>Q298*H298</f>
        <v>0</v>
      </c>
      <c r="S298" s="157">
        <v>0</v>
      </c>
      <c r="T298" s="158">
        <f>S298*H298</f>
        <v>0</v>
      </c>
      <c r="AR298" s="22" t="s">
        <v>145</v>
      </c>
      <c r="AT298" s="22" t="s">
        <v>140</v>
      </c>
      <c r="AU298" s="22" t="s">
        <v>80</v>
      </c>
      <c r="AY298" s="22" t="s">
        <v>138</v>
      </c>
      <c r="BE298" s="159">
        <f>IF(N298="základní",J298,0)</f>
        <v>0</v>
      </c>
      <c r="BF298" s="159">
        <f>IF(N298="snížená",J298,0)</f>
        <v>0</v>
      </c>
      <c r="BG298" s="159">
        <f>IF(N298="zákl. přenesená",J298,0)</f>
        <v>0</v>
      </c>
      <c r="BH298" s="159">
        <f>IF(N298="sníž. přenesená",J298,0)</f>
        <v>0</v>
      </c>
      <c r="BI298" s="159">
        <f>IF(N298="nulová",J298,0)</f>
        <v>0</v>
      </c>
      <c r="BJ298" s="22" t="s">
        <v>78</v>
      </c>
      <c r="BK298" s="159">
        <f>ROUND(I298*H298,2)</f>
        <v>0</v>
      </c>
      <c r="BL298" s="22" t="s">
        <v>145</v>
      </c>
      <c r="BM298" s="22" t="s">
        <v>573</v>
      </c>
    </row>
    <row r="299" spans="2:65" s="1" customFormat="1" ht="22.5" customHeight="1">
      <c r="B299" s="148"/>
      <c r="C299" s="149" t="s">
        <v>574</v>
      </c>
      <c r="D299" s="149" t="s">
        <v>140</v>
      </c>
      <c r="E299" s="150" t="s">
        <v>575</v>
      </c>
      <c r="F299" s="151" t="s">
        <v>576</v>
      </c>
      <c r="G299" s="152" t="s">
        <v>189</v>
      </c>
      <c r="H299" s="153">
        <v>7.048</v>
      </c>
      <c r="I299" s="154"/>
      <c r="J299" s="154">
        <f>ROUND(I299*H299,2)</f>
        <v>0</v>
      </c>
      <c r="K299" s="151" t="s">
        <v>144</v>
      </c>
      <c r="L299" s="36"/>
      <c r="M299" s="155" t="s">
        <v>5</v>
      </c>
      <c r="N299" s="156" t="s">
        <v>41</v>
      </c>
      <c r="O299" s="157">
        <v>0.125</v>
      </c>
      <c r="P299" s="157">
        <f>O299*H299</f>
        <v>0.88100000000000001</v>
      </c>
      <c r="Q299" s="157">
        <v>0</v>
      </c>
      <c r="R299" s="157">
        <f>Q299*H299</f>
        <v>0</v>
      </c>
      <c r="S299" s="157">
        <v>0</v>
      </c>
      <c r="T299" s="158">
        <f>S299*H299</f>
        <v>0</v>
      </c>
      <c r="AR299" s="22" t="s">
        <v>145</v>
      </c>
      <c r="AT299" s="22" t="s">
        <v>140</v>
      </c>
      <c r="AU299" s="22" t="s">
        <v>80</v>
      </c>
      <c r="AY299" s="22" t="s">
        <v>138</v>
      </c>
      <c r="BE299" s="159">
        <f>IF(N299="základní",J299,0)</f>
        <v>0</v>
      </c>
      <c r="BF299" s="159">
        <f>IF(N299="snížená",J299,0)</f>
        <v>0</v>
      </c>
      <c r="BG299" s="159">
        <f>IF(N299="zákl. přenesená",J299,0)</f>
        <v>0</v>
      </c>
      <c r="BH299" s="159">
        <f>IF(N299="sníž. přenesená",J299,0)</f>
        <v>0</v>
      </c>
      <c r="BI299" s="159">
        <f>IF(N299="nulová",J299,0)</f>
        <v>0</v>
      </c>
      <c r="BJ299" s="22" t="s">
        <v>78</v>
      </c>
      <c r="BK299" s="159">
        <f>ROUND(I299*H299,2)</f>
        <v>0</v>
      </c>
      <c r="BL299" s="22" t="s">
        <v>145</v>
      </c>
      <c r="BM299" s="22" t="s">
        <v>577</v>
      </c>
    </row>
    <row r="300" spans="2:65" s="1" customFormat="1" ht="22.5" customHeight="1">
      <c r="B300" s="148"/>
      <c r="C300" s="149" t="s">
        <v>578</v>
      </c>
      <c r="D300" s="149" t="s">
        <v>140</v>
      </c>
      <c r="E300" s="150" t="s">
        <v>579</v>
      </c>
      <c r="F300" s="151" t="s">
        <v>580</v>
      </c>
      <c r="G300" s="152" t="s">
        <v>189</v>
      </c>
      <c r="H300" s="153">
        <v>63.432000000000002</v>
      </c>
      <c r="I300" s="154"/>
      <c r="J300" s="154">
        <f>ROUND(I300*H300,2)</f>
        <v>0</v>
      </c>
      <c r="K300" s="151" t="s">
        <v>144</v>
      </c>
      <c r="L300" s="36"/>
      <c r="M300" s="155" t="s">
        <v>5</v>
      </c>
      <c r="N300" s="156" t="s">
        <v>41</v>
      </c>
      <c r="O300" s="157">
        <v>6.0000000000000001E-3</v>
      </c>
      <c r="P300" s="157">
        <f>O300*H300</f>
        <v>0.38059200000000004</v>
      </c>
      <c r="Q300" s="157">
        <v>0</v>
      </c>
      <c r="R300" s="157">
        <f>Q300*H300</f>
        <v>0</v>
      </c>
      <c r="S300" s="157">
        <v>0</v>
      </c>
      <c r="T300" s="158">
        <f>S300*H300</f>
        <v>0</v>
      </c>
      <c r="AR300" s="22" t="s">
        <v>145</v>
      </c>
      <c r="AT300" s="22" t="s">
        <v>140</v>
      </c>
      <c r="AU300" s="22" t="s">
        <v>80</v>
      </c>
      <c r="AY300" s="22" t="s">
        <v>138</v>
      </c>
      <c r="BE300" s="159">
        <f>IF(N300="základní",J300,0)</f>
        <v>0</v>
      </c>
      <c r="BF300" s="159">
        <f>IF(N300="snížená",J300,0)</f>
        <v>0</v>
      </c>
      <c r="BG300" s="159">
        <f>IF(N300="zákl. přenesená",J300,0)</f>
        <v>0</v>
      </c>
      <c r="BH300" s="159">
        <f>IF(N300="sníž. přenesená",J300,0)</f>
        <v>0</v>
      </c>
      <c r="BI300" s="159">
        <f>IF(N300="nulová",J300,0)</f>
        <v>0</v>
      </c>
      <c r="BJ300" s="22" t="s">
        <v>78</v>
      </c>
      <c r="BK300" s="159">
        <f>ROUND(I300*H300,2)</f>
        <v>0</v>
      </c>
      <c r="BL300" s="22" t="s">
        <v>145</v>
      </c>
      <c r="BM300" s="22" t="s">
        <v>581</v>
      </c>
    </row>
    <row r="301" spans="2:65" s="11" customFormat="1">
      <c r="B301" s="160"/>
      <c r="D301" s="161" t="s">
        <v>147</v>
      </c>
      <c r="E301" s="162" t="s">
        <v>5</v>
      </c>
      <c r="F301" s="163" t="s">
        <v>582</v>
      </c>
      <c r="H301" s="164">
        <v>63.432000000000002</v>
      </c>
      <c r="L301" s="160"/>
      <c r="M301" s="165"/>
      <c r="N301" s="166"/>
      <c r="O301" s="166"/>
      <c r="P301" s="166"/>
      <c r="Q301" s="166"/>
      <c r="R301" s="166"/>
      <c r="S301" s="166"/>
      <c r="T301" s="167"/>
      <c r="AT301" s="168" t="s">
        <v>147</v>
      </c>
      <c r="AU301" s="168" t="s">
        <v>80</v>
      </c>
      <c r="AV301" s="11" t="s">
        <v>80</v>
      </c>
      <c r="AW301" s="11" t="s">
        <v>33</v>
      </c>
      <c r="AX301" s="11" t="s">
        <v>78</v>
      </c>
      <c r="AY301" s="168" t="s">
        <v>138</v>
      </c>
    </row>
    <row r="302" spans="2:65" s="1" customFormat="1" ht="22.5" customHeight="1">
      <c r="B302" s="148"/>
      <c r="C302" s="149" t="s">
        <v>583</v>
      </c>
      <c r="D302" s="149" t="s">
        <v>140</v>
      </c>
      <c r="E302" s="150" t="s">
        <v>584</v>
      </c>
      <c r="F302" s="151" t="s">
        <v>585</v>
      </c>
      <c r="G302" s="152" t="s">
        <v>189</v>
      </c>
      <c r="H302" s="153">
        <v>7.048</v>
      </c>
      <c r="I302" s="154"/>
      <c r="J302" s="154">
        <f>ROUND(I302*H302,2)</f>
        <v>0</v>
      </c>
      <c r="K302" s="151" t="s">
        <v>5</v>
      </c>
      <c r="L302" s="36"/>
      <c r="M302" s="155" t="s">
        <v>5</v>
      </c>
      <c r="N302" s="156" t="s">
        <v>41</v>
      </c>
      <c r="O302" s="157">
        <v>0</v>
      </c>
      <c r="P302" s="157">
        <f>O302*H302</f>
        <v>0</v>
      </c>
      <c r="Q302" s="157">
        <v>0</v>
      </c>
      <c r="R302" s="157">
        <f>Q302*H302</f>
        <v>0</v>
      </c>
      <c r="S302" s="157">
        <v>0</v>
      </c>
      <c r="T302" s="158">
        <f>S302*H302</f>
        <v>0</v>
      </c>
      <c r="AR302" s="22" t="s">
        <v>145</v>
      </c>
      <c r="AT302" s="22" t="s">
        <v>140</v>
      </c>
      <c r="AU302" s="22" t="s">
        <v>80</v>
      </c>
      <c r="AY302" s="22" t="s">
        <v>138</v>
      </c>
      <c r="BE302" s="159">
        <f>IF(N302="základní",J302,0)</f>
        <v>0</v>
      </c>
      <c r="BF302" s="159">
        <f>IF(N302="snížená",J302,0)</f>
        <v>0</v>
      </c>
      <c r="BG302" s="159">
        <f>IF(N302="zákl. přenesená",J302,0)</f>
        <v>0</v>
      </c>
      <c r="BH302" s="159">
        <f>IF(N302="sníž. přenesená",J302,0)</f>
        <v>0</v>
      </c>
      <c r="BI302" s="159">
        <f>IF(N302="nulová",J302,0)</f>
        <v>0</v>
      </c>
      <c r="BJ302" s="22" t="s">
        <v>78</v>
      </c>
      <c r="BK302" s="159">
        <f>ROUND(I302*H302,2)</f>
        <v>0</v>
      </c>
      <c r="BL302" s="22" t="s">
        <v>145</v>
      </c>
      <c r="BM302" s="22" t="s">
        <v>586</v>
      </c>
    </row>
    <row r="303" spans="2:65" s="10" customFormat="1" ht="29.85" customHeight="1">
      <c r="B303" s="135"/>
      <c r="D303" s="145" t="s">
        <v>69</v>
      </c>
      <c r="E303" s="146" t="s">
        <v>587</v>
      </c>
      <c r="F303" s="146" t="s">
        <v>588</v>
      </c>
      <c r="J303" s="147">
        <f>BK303</f>
        <v>0</v>
      </c>
      <c r="L303" s="135"/>
      <c r="M303" s="139"/>
      <c r="N303" s="140"/>
      <c r="O303" s="140"/>
      <c r="P303" s="141">
        <f>P304</f>
        <v>35.072354999999995</v>
      </c>
      <c r="Q303" s="140"/>
      <c r="R303" s="141">
        <f>R304</f>
        <v>0</v>
      </c>
      <c r="S303" s="140"/>
      <c r="T303" s="142">
        <f>T304</f>
        <v>0</v>
      </c>
      <c r="AR303" s="136" t="s">
        <v>78</v>
      </c>
      <c r="AT303" s="143" t="s">
        <v>69</v>
      </c>
      <c r="AU303" s="143" t="s">
        <v>78</v>
      </c>
      <c r="AY303" s="136" t="s">
        <v>138</v>
      </c>
      <c r="BK303" s="144">
        <f>BK304</f>
        <v>0</v>
      </c>
    </row>
    <row r="304" spans="2:65" s="1" customFormat="1" ht="22.5" customHeight="1">
      <c r="B304" s="148"/>
      <c r="C304" s="149" t="s">
        <v>589</v>
      </c>
      <c r="D304" s="149" t="s">
        <v>140</v>
      </c>
      <c r="E304" s="150" t="s">
        <v>590</v>
      </c>
      <c r="F304" s="151" t="s">
        <v>591</v>
      </c>
      <c r="G304" s="152" t="s">
        <v>189</v>
      </c>
      <c r="H304" s="153">
        <v>42.204999999999998</v>
      </c>
      <c r="I304" s="154"/>
      <c r="J304" s="154">
        <f>ROUND(I304*H304,2)</f>
        <v>0</v>
      </c>
      <c r="K304" s="151" t="s">
        <v>144</v>
      </c>
      <c r="L304" s="36"/>
      <c r="M304" s="155" t="s">
        <v>5</v>
      </c>
      <c r="N304" s="156" t="s">
        <v>41</v>
      </c>
      <c r="O304" s="157">
        <v>0.83099999999999996</v>
      </c>
      <c r="P304" s="157">
        <f>O304*H304</f>
        <v>35.072354999999995</v>
      </c>
      <c r="Q304" s="157">
        <v>0</v>
      </c>
      <c r="R304" s="157">
        <f>Q304*H304</f>
        <v>0</v>
      </c>
      <c r="S304" s="157">
        <v>0</v>
      </c>
      <c r="T304" s="158">
        <f>S304*H304</f>
        <v>0</v>
      </c>
      <c r="AR304" s="22" t="s">
        <v>145</v>
      </c>
      <c r="AT304" s="22" t="s">
        <v>140</v>
      </c>
      <c r="AU304" s="22" t="s">
        <v>80</v>
      </c>
      <c r="AY304" s="22" t="s">
        <v>138</v>
      </c>
      <c r="BE304" s="159">
        <f>IF(N304="základní",J304,0)</f>
        <v>0</v>
      </c>
      <c r="BF304" s="159">
        <f>IF(N304="snížená",J304,0)</f>
        <v>0</v>
      </c>
      <c r="BG304" s="159">
        <f>IF(N304="zákl. přenesená",J304,0)</f>
        <v>0</v>
      </c>
      <c r="BH304" s="159">
        <f>IF(N304="sníž. přenesená",J304,0)</f>
        <v>0</v>
      </c>
      <c r="BI304" s="159">
        <f>IF(N304="nulová",J304,0)</f>
        <v>0</v>
      </c>
      <c r="BJ304" s="22" t="s">
        <v>78</v>
      </c>
      <c r="BK304" s="159">
        <f>ROUND(I304*H304,2)</f>
        <v>0</v>
      </c>
      <c r="BL304" s="22" t="s">
        <v>145</v>
      </c>
      <c r="BM304" s="22" t="s">
        <v>592</v>
      </c>
    </row>
    <row r="305" spans="2:65" s="10" customFormat="1" ht="37.35" customHeight="1">
      <c r="B305" s="135"/>
      <c r="D305" s="136" t="s">
        <v>69</v>
      </c>
      <c r="E305" s="137" t="s">
        <v>593</v>
      </c>
      <c r="F305" s="137" t="s">
        <v>594</v>
      </c>
      <c r="J305" s="138">
        <f>BK305</f>
        <v>0</v>
      </c>
      <c r="L305" s="135"/>
      <c r="M305" s="139"/>
      <c r="N305" s="140"/>
      <c r="O305" s="140"/>
      <c r="P305" s="141">
        <f>P306+P325+P350+P367+P369+P371+P373+P391+P430+P435+P453+P465</f>
        <v>133.83424500000001</v>
      </c>
      <c r="Q305" s="140"/>
      <c r="R305" s="141">
        <f>R306+R325+R350+R367+R369+R371+R373+R391+R430+R435+R453+R465</f>
        <v>1.9236040499999998</v>
      </c>
      <c r="S305" s="140"/>
      <c r="T305" s="142">
        <f>T306+T325+T350+T367+T369+T371+T373+T391+T430+T435+T453+T465</f>
        <v>1.2999999999999999E-2</v>
      </c>
      <c r="AR305" s="136" t="s">
        <v>80</v>
      </c>
      <c r="AT305" s="143" t="s">
        <v>69</v>
      </c>
      <c r="AU305" s="143" t="s">
        <v>70</v>
      </c>
      <c r="AY305" s="136" t="s">
        <v>138</v>
      </c>
      <c r="BK305" s="144">
        <f>BK306+BK325+BK350+BK367+BK369+BK371+BK373+BK391+BK430+BK435+BK453+BK465</f>
        <v>0</v>
      </c>
    </row>
    <row r="306" spans="2:65" s="10" customFormat="1" ht="19.899999999999999" customHeight="1">
      <c r="B306" s="135"/>
      <c r="D306" s="145" t="s">
        <v>69</v>
      </c>
      <c r="E306" s="146" t="s">
        <v>595</v>
      </c>
      <c r="F306" s="146" t="s">
        <v>596</v>
      </c>
      <c r="J306" s="147">
        <f>BK306</f>
        <v>0</v>
      </c>
      <c r="L306" s="135"/>
      <c r="M306" s="139"/>
      <c r="N306" s="140"/>
      <c r="O306" s="140"/>
      <c r="P306" s="141">
        <f>SUM(P307:P324)</f>
        <v>9.6190990000000003</v>
      </c>
      <c r="Q306" s="140"/>
      <c r="R306" s="141">
        <f>SUM(R307:R324)</f>
        <v>0.19745349999999998</v>
      </c>
      <c r="S306" s="140"/>
      <c r="T306" s="142">
        <f>SUM(T307:T324)</f>
        <v>0</v>
      </c>
      <c r="AR306" s="136" t="s">
        <v>80</v>
      </c>
      <c r="AT306" s="143" t="s">
        <v>69</v>
      </c>
      <c r="AU306" s="143" t="s">
        <v>78</v>
      </c>
      <c r="AY306" s="136" t="s">
        <v>138</v>
      </c>
      <c r="BK306" s="144">
        <f>SUM(BK307:BK324)</f>
        <v>0</v>
      </c>
    </row>
    <row r="307" spans="2:65" s="1" customFormat="1" ht="22.5" customHeight="1">
      <c r="B307" s="148"/>
      <c r="C307" s="149" t="s">
        <v>597</v>
      </c>
      <c r="D307" s="149" t="s">
        <v>140</v>
      </c>
      <c r="E307" s="150" t="s">
        <v>598</v>
      </c>
      <c r="F307" s="151" t="s">
        <v>599</v>
      </c>
      <c r="G307" s="152" t="s">
        <v>143</v>
      </c>
      <c r="H307" s="153">
        <v>24.7</v>
      </c>
      <c r="I307" s="154"/>
      <c r="J307" s="154">
        <f>ROUND(I307*H307,2)</f>
        <v>0</v>
      </c>
      <c r="K307" s="151" t="s">
        <v>144</v>
      </c>
      <c r="L307" s="36"/>
      <c r="M307" s="155" t="s">
        <v>5</v>
      </c>
      <c r="N307" s="156" t="s">
        <v>41</v>
      </c>
      <c r="O307" s="157">
        <v>2.4E-2</v>
      </c>
      <c r="P307" s="157">
        <f>O307*H307</f>
        <v>0.59279999999999999</v>
      </c>
      <c r="Q307" s="157">
        <v>0</v>
      </c>
      <c r="R307" s="157">
        <f>Q307*H307</f>
        <v>0</v>
      </c>
      <c r="S307" s="157">
        <v>0</v>
      </c>
      <c r="T307" s="158">
        <f>S307*H307</f>
        <v>0</v>
      </c>
      <c r="AR307" s="22" t="s">
        <v>223</v>
      </c>
      <c r="AT307" s="22" t="s">
        <v>140</v>
      </c>
      <c r="AU307" s="22" t="s">
        <v>80</v>
      </c>
      <c r="AY307" s="22" t="s">
        <v>138</v>
      </c>
      <c r="BE307" s="159">
        <f>IF(N307="základní",J307,0)</f>
        <v>0</v>
      </c>
      <c r="BF307" s="159">
        <f>IF(N307="snížená",J307,0)</f>
        <v>0</v>
      </c>
      <c r="BG307" s="159">
        <f>IF(N307="zákl. přenesená",J307,0)</f>
        <v>0</v>
      </c>
      <c r="BH307" s="159">
        <f>IF(N307="sníž. přenesená",J307,0)</f>
        <v>0</v>
      </c>
      <c r="BI307" s="159">
        <f>IF(N307="nulová",J307,0)</f>
        <v>0</v>
      </c>
      <c r="BJ307" s="22" t="s">
        <v>78</v>
      </c>
      <c r="BK307" s="159">
        <f>ROUND(I307*H307,2)</f>
        <v>0</v>
      </c>
      <c r="BL307" s="22" t="s">
        <v>223</v>
      </c>
      <c r="BM307" s="22" t="s">
        <v>600</v>
      </c>
    </row>
    <row r="308" spans="2:65" s="11" customFormat="1">
      <c r="B308" s="160"/>
      <c r="D308" s="161" t="s">
        <v>147</v>
      </c>
      <c r="E308" s="162" t="s">
        <v>5</v>
      </c>
      <c r="F308" s="163" t="s">
        <v>601</v>
      </c>
      <c r="H308" s="164">
        <v>24.7</v>
      </c>
      <c r="L308" s="160"/>
      <c r="M308" s="165"/>
      <c r="N308" s="166"/>
      <c r="O308" s="166"/>
      <c r="P308" s="166"/>
      <c r="Q308" s="166"/>
      <c r="R308" s="166"/>
      <c r="S308" s="166"/>
      <c r="T308" s="167"/>
      <c r="AT308" s="168" t="s">
        <v>147</v>
      </c>
      <c r="AU308" s="168" t="s">
        <v>80</v>
      </c>
      <c r="AV308" s="11" t="s">
        <v>80</v>
      </c>
      <c r="AW308" s="11" t="s">
        <v>33</v>
      </c>
      <c r="AX308" s="11" t="s">
        <v>78</v>
      </c>
      <c r="AY308" s="168" t="s">
        <v>138</v>
      </c>
    </row>
    <row r="309" spans="2:65" s="1" customFormat="1" ht="22.5" customHeight="1">
      <c r="B309" s="148"/>
      <c r="C309" s="149" t="s">
        <v>602</v>
      </c>
      <c r="D309" s="149" t="s">
        <v>140</v>
      </c>
      <c r="E309" s="150" t="s">
        <v>603</v>
      </c>
      <c r="F309" s="151" t="s">
        <v>604</v>
      </c>
      <c r="G309" s="152" t="s">
        <v>143</v>
      </c>
      <c r="H309" s="153">
        <v>10.3</v>
      </c>
      <c r="I309" s="154"/>
      <c r="J309" s="154">
        <f>ROUND(I309*H309,2)</f>
        <v>0</v>
      </c>
      <c r="K309" s="151" t="s">
        <v>144</v>
      </c>
      <c r="L309" s="36"/>
      <c r="M309" s="155" t="s">
        <v>5</v>
      </c>
      <c r="N309" s="156" t="s">
        <v>41</v>
      </c>
      <c r="O309" s="157">
        <v>5.3999999999999999E-2</v>
      </c>
      <c r="P309" s="157">
        <f>O309*H309</f>
        <v>0.55620000000000003</v>
      </c>
      <c r="Q309" s="157">
        <v>0</v>
      </c>
      <c r="R309" s="157">
        <f>Q309*H309</f>
        <v>0</v>
      </c>
      <c r="S309" s="157">
        <v>0</v>
      </c>
      <c r="T309" s="158">
        <f>S309*H309</f>
        <v>0</v>
      </c>
      <c r="AR309" s="22" t="s">
        <v>223</v>
      </c>
      <c r="AT309" s="22" t="s">
        <v>140</v>
      </c>
      <c r="AU309" s="22" t="s">
        <v>80</v>
      </c>
      <c r="AY309" s="22" t="s">
        <v>138</v>
      </c>
      <c r="BE309" s="159">
        <f>IF(N309="základní",J309,0)</f>
        <v>0</v>
      </c>
      <c r="BF309" s="159">
        <f>IF(N309="snížená",J309,0)</f>
        <v>0</v>
      </c>
      <c r="BG309" s="159">
        <f>IF(N309="zákl. přenesená",J309,0)</f>
        <v>0</v>
      </c>
      <c r="BH309" s="159">
        <f>IF(N309="sníž. přenesená",J309,0)</f>
        <v>0</v>
      </c>
      <c r="BI309" s="159">
        <f>IF(N309="nulová",J309,0)</f>
        <v>0</v>
      </c>
      <c r="BJ309" s="22" t="s">
        <v>78</v>
      </c>
      <c r="BK309" s="159">
        <f>ROUND(I309*H309,2)</f>
        <v>0</v>
      </c>
      <c r="BL309" s="22" t="s">
        <v>223</v>
      </c>
      <c r="BM309" s="22" t="s">
        <v>605</v>
      </c>
    </row>
    <row r="310" spans="2:65" s="11" customFormat="1">
      <c r="B310" s="160"/>
      <c r="D310" s="161" t="s">
        <v>147</v>
      </c>
      <c r="E310" s="162" t="s">
        <v>5</v>
      </c>
      <c r="F310" s="163" t="s">
        <v>606</v>
      </c>
      <c r="H310" s="164">
        <v>10.3</v>
      </c>
      <c r="L310" s="160"/>
      <c r="M310" s="165"/>
      <c r="N310" s="166"/>
      <c r="O310" s="166"/>
      <c r="P310" s="166"/>
      <c r="Q310" s="166"/>
      <c r="R310" s="166"/>
      <c r="S310" s="166"/>
      <c r="T310" s="167"/>
      <c r="AT310" s="168" t="s">
        <v>147</v>
      </c>
      <c r="AU310" s="168" t="s">
        <v>80</v>
      </c>
      <c r="AV310" s="11" t="s">
        <v>80</v>
      </c>
      <c r="AW310" s="11" t="s">
        <v>33</v>
      </c>
      <c r="AX310" s="11" t="s">
        <v>78</v>
      </c>
      <c r="AY310" s="168" t="s">
        <v>138</v>
      </c>
    </row>
    <row r="311" spans="2:65" s="1" customFormat="1" ht="22.5" customHeight="1">
      <c r="B311" s="148"/>
      <c r="C311" s="189" t="s">
        <v>607</v>
      </c>
      <c r="D311" s="189" t="s">
        <v>343</v>
      </c>
      <c r="E311" s="190" t="s">
        <v>608</v>
      </c>
      <c r="F311" s="191" t="s">
        <v>609</v>
      </c>
      <c r="G311" s="192" t="s">
        <v>610</v>
      </c>
      <c r="H311" s="193">
        <v>1.0999999999999999E-2</v>
      </c>
      <c r="I311" s="194"/>
      <c r="J311" s="194">
        <f>ROUND(I311*H311,2)</f>
        <v>0</v>
      </c>
      <c r="K311" s="191" t="s">
        <v>5</v>
      </c>
      <c r="L311" s="195"/>
      <c r="M311" s="196" t="s">
        <v>5</v>
      </c>
      <c r="N311" s="197" t="s">
        <v>41</v>
      </c>
      <c r="O311" s="157">
        <v>0</v>
      </c>
      <c r="P311" s="157">
        <f>O311*H311</f>
        <v>0</v>
      </c>
      <c r="Q311" s="157">
        <v>1E-3</v>
      </c>
      <c r="R311" s="157">
        <f>Q311*H311</f>
        <v>1.1E-5</v>
      </c>
      <c r="S311" s="157">
        <v>0</v>
      </c>
      <c r="T311" s="158">
        <f>S311*H311</f>
        <v>0</v>
      </c>
      <c r="AR311" s="22" t="s">
        <v>313</v>
      </c>
      <c r="AT311" s="22" t="s">
        <v>343</v>
      </c>
      <c r="AU311" s="22" t="s">
        <v>80</v>
      </c>
      <c r="AY311" s="22" t="s">
        <v>138</v>
      </c>
      <c r="BE311" s="159">
        <f>IF(N311="základní",J311,0)</f>
        <v>0</v>
      </c>
      <c r="BF311" s="159">
        <f>IF(N311="snížená",J311,0)</f>
        <v>0</v>
      </c>
      <c r="BG311" s="159">
        <f>IF(N311="zákl. přenesená",J311,0)</f>
        <v>0</v>
      </c>
      <c r="BH311" s="159">
        <f>IF(N311="sníž. přenesená",J311,0)</f>
        <v>0</v>
      </c>
      <c r="BI311" s="159">
        <f>IF(N311="nulová",J311,0)</f>
        <v>0</v>
      </c>
      <c r="BJ311" s="22" t="s">
        <v>78</v>
      </c>
      <c r="BK311" s="159">
        <f>ROUND(I311*H311,2)</f>
        <v>0</v>
      </c>
      <c r="BL311" s="22" t="s">
        <v>223</v>
      </c>
      <c r="BM311" s="22" t="s">
        <v>611</v>
      </c>
    </row>
    <row r="312" spans="2:65" s="11" customFormat="1">
      <c r="B312" s="160"/>
      <c r="D312" s="169" t="s">
        <v>147</v>
      </c>
      <c r="E312" s="168" t="s">
        <v>5</v>
      </c>
      <c r="F312" s="170" t="s">
        <v>612</v>
      </c>
      <c r="H312" s="171">
        <v>7.0000000000000001E-3</v>
      </c>
      <c r="L312" s="160"/>
      <c r="M312" s="165"/>
      <c r="N312" s="166"/>
      <c r="O312" s="166"/>
      <c r="P312" s="166"/>
      <c r="Q312" s="166"/>
      <c r="R312" s="166"/>
      <c r="S312" s="166"/>
      <c r="T312" s="167"/>
      <c r="AT312" s="168" t="s">
        <v>147</v>
      </c>
      <c r="AU312" s="168" t="s">
        <v>80</v>
      </c>
      <c r="AV312" s="11" t="s">
        <v>80</v>
      </c>
      <c r="AW312" s="11" t="s">
        <v>33</v>
      </c>
      <c r="AX312" s="11" t="s">
        <v>70</v>
      </c>
      <c r="AY312" s="168" t="s">
        <v>138</v>
      </c>
    </row>
    <row r="313" spans="2:65" s="11" customFormat="1">
      <c r="B313" s="160"/>
      <c r="D313" s="169" t="s">
        <v>147</v>
      </c>
      <c r="E313" s="168" t="s">
        <v>5</v>
      </c>
      <c r="F313" s="170" t="s">
        <v>613</v>
      </c>
      <c r="H313" s="171">
        <v>4.0000000000000001E-3</v>
      </c>
      <c r="L313" s="160"/>
      <c r="M313" s="165"/>
      <c r="N313" s="166"/>
      <c r="O313" s="166"/>
      <c r="P313" s="166"/>
      <c r="Q313" s="166"/>
      <c r="R313" s="166"/>
      <c r="S313" s="166"/>
      <c r="T313" s="167"/>
      <c r="AT313" s="168" t="s">
        <v>147</v>
      </c>
      <c r="AU313" s="168" t="s">
        <v>80</v>
      </c>
      <c r="AV313" s="11" t="s">
        <v>80</v>
      </c>
      <c r="AW313" s="11" t="s">
        <v>33</v>
      </c>
      <c r="AX313" s="11" t="s">
        <v>70</v>
      </c>
      <c r="AY313" s="168" t="s">
        <v>138</v>
      </c>
    </row>
    <row r="314" spans="2:65" s="12" customFormat="1">
      <c r="B314" s="172"/>
      <c r="D314" s="161" t="s">
        <v>147</v>
      </c>
      <c r="E314" s="173" t="s">
        <v>5</v>
      </c>
      <c r="F314" s="174" t="s">
        <v>165</v>
      </c>
      <c r="H314" s="175">
        <v>1.0999999999999999E-2</v>
      </c>
      <c r="L314" s="172"/>
      <c r="M314" s="176"/>
      <c r="N314" s="177"/>
      <c r="O314" s="177"/>
      <c r="P314" s="177"/>
      <c r="Q314" s="177"/>
      <c r="R314" s="177"/>
      <c r="S314" s="177"/>
      <c r="T314" s="178"/>
      <c r="AT314" s="179" t="s">
        <v>147</v>
      </c>
      <c r="AU314" s="179" t="s">
        <v>80</v>
      </c>
      <c r="AV314" s="12" t="s">
        <v>145</v>
      </c>
      <c r="AW314" s="12" t="s">
        <v>33</v>
      </c>
      <c r="AX314" s="12" t="s">
        <v>78</v>
      </c>
      <c r="AY314" s="179" t="s">
        <v>138</v>
      </c>
    </row>
    <row r="315" spans="2:65" s="1" customFormat="1" ht="22.5" customHeight="1">
      <c r="B315" s="148"/>
      <c r="C315" s="149" t="s">
        <v>614</v>
      </c>
      <c r="D315" s="149" t="s">
        <v>140</v>
      </c>
      <c r="E315" s="150" t="s">
        <v>615</v>
      </c>
      <c r="F315" s="151" t="s">
        <v>616</v>
      </c>
      <c r="G315" s="152" t="s">
        <v>143</v>
      </c>
      <c r="H315" s="153">
        <v>24.7</v>
      </c>
      <c r="I315" s="154"/>
      <c r="J315" s="154">
        <f>ROUND(I315*H315,2)</f>
        <v>0</v>
      </c>
      <c r="K315" s="151" t="s">
        <v>144</v>
      </c>
      <c r="L315" s="36"/>
      <c r="M315" s="155" t="s">
        <v>5</v>
      </c>
      <c r="N315" s="156" t="s">
        <v>41</v>
      </c>
      <c r="O315" s="157">
        <v>0.222</v>
      </c>
      <c r="P315" s="157">
        <f>O315*H315</f>
        <v>5.4833999999999996</v>
      </c>
      <c r="Q315" s="157">
        <v>4.0000000000000002E-4</v>
      </c>
      <c r="R315" s="157">
        <f>Q315*H315</f>
        <v>9.8799999999999999E-3</v>
      </c>
      <c r="S315" s="157">
        <v>0</v>
      </c>
      <c r="T315" s="158">
        <f>S315*H315</f>
        <v>0</v>
      </c>
      <c r="AR315" s="22" t="s">
        <v>223</v>
      </c>
      <c r="AT315" s="22" t="s">
        <v>140</v>
      </c>
      <c r="AU315" s="22" t="s">
        <v>80</v>
      </c>
      <c r="AY315" s="22" t="s">
        <v>138</v>
      </c>
      <c r="BE315" s="159">
        <f>IF(N315="základní",J315,0)</f>
        <v>0</v>
      </c>
      <c r="BF315" s="159">
        <f>IF(N315="snížená",J315,0)</f>
        <v>0</v>
      </c>
      <c r="BG315" s="159">
        <f>IF(N315="zákl. přenesená",J315,0)</f>
        <v>0</v>
      </c>
      <c r="BH315" s="159">
        <f>IF(N315="sníž. přenesená",J315,0)</f>
        <v>0</v>
      </c>
      <c r="BI315" s="159">
        <f>IF(N315="nulová",J315,0)</f>
        <v>0</v>
      </c>
      <c r="BJ315" s="22" t="s">
        <v>78</v>
      </c>
      <c r="BK315" s="159">
        <f>ROUND(I315*H315,2)</f>
        <v>0</v>
      </c>
      <c r="BL315" s="22" t="s">
        <v>223</v>
      </c>
      <c r="BM315" s="22" t="s">
        <v>617</v>
      </c>
    </row>
    <row r="316" spans="2:65" s="11" customFormat="1">
      <c r="B316" s="160"/>
      <c r="D316" s="161" t="s">
        <v>147</v>
      </c>
      <c r="E316" s="162" t="s">
        <v>5</v>
      </c>
      <c r="F316" s="163" t="s">
        <v>601</v>
      </c>
      <c r="H316" s="164">
        <v>24.7</v>
      </c>
      <c r="L316" s="160"/>
      <c r="M316" s="165"/>
      <c r="N316" s="166"/>
      <c r="O316" s="166"/>
      <c r="P316" s="166"/>
      <c r="Q316" s="166"/>
      <c r="R316" s="166"/>
      <c r="S316" s="166"/>
      <c r="T316" s="167"/>
      <c r="AT316" s="168" t="s">
        <v>147</v>
      </c>
      <c r="AU316" s="168" t="s">
        <v>80</v>
      </c>
      <c r="AV316" s="11" t="s">
        <v>80</v>
      </c>
      <c r="AW316" s="11" t="s">
        <v>33</v>
      </c>
      <c r="AX316" s="11" t="s">
        <v>78</v>
      </c>
      <c r="AY316" s="168" t="s">
        <v>138</v>
      </c>
    </row>
    <row r="317" spans="2:65" s="1" customFormat="1" ht="22.5" customHeight="1">
      <c r="B317" s="148"/>
      <c r="C317" s="149" t="s">
        <v>548</v>
      </c>
      <c r="D317" s="149" t="s">
        <v>140</v>
      </c>
      <c r="E317" s="150" t="s">
        <v>618</v>
      </c>
      <c r="F317" s="151" t="s">
        <v>619</v>
      </c>
      <c r="G317" s="152" t="s">
        <v>143</v>
      </c>
      <c r="H317" s="153">
        <v>10.3</v>
      </c>
      <c r="I317" s="154"/>
      <c r="J317" s="154">
        <f>ROUND(I317*H317,2)</f>
        <v>0</v>
      </c>
      <c r="K317" s="151" t="s">
        <v>144</v>
      </c>
      <c r="L317" s="36"/>
      <c r="M317" s="155" t="s">
        <v>5</v>
      </c>
      <c r="N317" s="156" t="s">
        <v>41</v>
      </c>
      <c r="O317" s="157">
        <v>0.26</v>
      </c>
      <c r="P317" s="157">
        <f>O317*H317</f>
        <v>2.6780000000000004</v>
      </c>
      <c r="Q317" s="157">
        <v>4.0000000000000002E-4</v>
      </c>
      <c r="R317" s="157">
        <f>Q317*H317</f>
        <v>4.1200000000000004E-3</v>
      </c>
      <c r="S317" s="157">
        <v>0</v>
      </c>
      <c r="T317" s="158">
        <f>S317*H317</f>
        <v>0</v>
      </c>
      <c r="AR317" s="22" t="s">
        <v>223</v>
      </c>
      <c r="AT317" s="22" t="s">
        <v>140</v>
      </c>
      <c r="AU317" s="22" t="s">
        <v>80</v>
      </c>
      <c r="AY317" s="22" t="s">
        <v>138</v>
      </c>
      <c r="BE317" s="159">
        <f>IF(N317="základní",J317,0)</f>
        <v>0</v>
      </c>
      <c r="BF317" s="159">
        <f>IF(N317="snížená",J317,0)</f>
        <v>0</v>
      </c>
      <c r="BG317" s="159">
        <f>IF(N317="zákl. přenesená",J317,0)</f>
        <v>0</v>
      </c>
      <c r="BH317" s="159">
        <f>IF(N317="sníž. přenesená",J317,0)</f>
        <v>0</v>
      </c>
      <c r="BI317" s="159">
        <f>IF(N317="nulová",J317,0)</f>
        <v>0</v>
      </c>
      <c r="BJ317" s="22" t="s">
        <v>78</v>
      </c>
      <c r="BK317" s="159">
        <f>ROUND(I317*H317,2)</f>
        <v>0</v>
      </c>
      <c r="BL317" s="22" t="s">
        <v>223</v>
      </c>
      <c r="BM317" s="22" t="s">
        <v>620</v>
      </c>
    </row>
    <row r="318" spans="2:65" s="11" customFormat="1">
      <c r="B318" s="160"/>
      <c r="D318" s="161" t="s">
        <v>147</v>
      </c>
      <c r="E318" s="162" t="s">
        <v>5</v>
      </c>
      <c r="F318" s="163" t="s">
        <v>606</v>
      </c>
      <c r="H318" s="164">
        <v>10.3</v>
      </c>
      <c r="L318" s="160"/>
      <c r="M318" s="165"/>
      <c r="N318" s="166"/>
      <c r="O318" s="166"/>
      <c r="P318" s="166"/>
      <c r="Q318" s="166"/>
      <c r="R318" s="166"/>
      <c r="S318" s="166"/>
      <c r="T318" s="167"/>
      <c r="AT318" s="168" t="s">
        <v>147</v>
      </c>
      <c r="AU318" s="168" t="s">
        <v>80</v>
      </c>
      <c r="AV318" s="11" t="s">
        <v>80</v>
      </c>
      <c r="AW318" s="11" t="s">
        <v>33</v>
      </c>
      <c r="AX318" s="11" t="s">
        <v>78</v>
      </c>
      <c r="AY318" s="168" t="s">
        <v>138</v>
      </c>
    </row>
    <row r="319" spans="2:65" s="1" customFormat="1" ht="22.5" customHeight="1">
      <c r="B319" s="148"/>
      <c r="C319" s="189" t="s">
        <v>621</v>
      </c>
      <c r="D319" s="189" t="s">
        <v>343</v>
      </c>
      <c r="E319" s="190" t="s">
        <v>622</v>
      </c>
      <c r="F319" s="191" t="s">
        <v>623</v>
      </c>
      <c r="G319" s="192" t="s">
        <v>143</v>
      </c>
      <c r="H319" s="193">
        <v>40.765000000000001</v>
      </c>
      <c r="I319" s="194"/>
      <c r="J319" s="194">
        <f>ROUND(I319*H319,2)</f>
        <v>0</v>
      </c>
      <c r="K319" s="191" t="s">
        <v>5</v>
      </c>
      <c r="L319" s="195"/>
      <c r="M319" s="196" t="s">
        <v>5</v>
      </c>
      <c r="N319" s="197" t="s">
        <v>41</v>
      </c>
      <c r="O319" s="157">
        <v>0</v>
      </c>
      <c r="P319" s="157">
        <f>O319*H319</f>
        <v>0</v>
      </c>
      <c r="Q319" s="157">
        <v>4.4999999999999997E-3</v>
      </c>
      <c r="R319" s="157">
        <f>Q319*H319</f>
        <v>0.18344249999999998</v>
      </c>
      <c r="S319" s="157">
        <v>0</v>
      </c>
      <c r="T319" s="158">
        <f>S319*H319</f>
        <v>0</v>
      </c>
      <c r="AR319" s="22" t="s">
        <v>313</v>
      </c>
      <c r="AT319" s="22" t="s">
        <v>343</v>
      </c>
      <c r="AU319" s="22" t="s">
        <v>80</v>
      </c>
      <c r="AY319" s="22" t="s">
        <v>138</v>
      </c>
      <c r="BE319" s="159">
        <f>IF(N319="základní",J319,0)</f>
        <v>0</v>
      </c>
      <c r="BF319" s="159">
        <f>IF(N319="snížená",J319,0)</f>
        <v>0</v>
      </c>
      <c r="BG319" s="159">
        <f>IF(N319="zákl. přenesená",J319,0)</f>
        <v>0</v>
      </c>
      <c r="BH319" s="159">
        <f>IF(N319="sníž. přenesená",J319,0)</f>
        <v>0</v>
      </c>
      <c r="BI319" s="159">
        <f>IF(N319="nulová",J319,0)</f>
        <v>0</v>
      </c>
      <c r="BJ319" s="22" t="s">
        <v>78</v>
      </c>
      <c r="BK319" s="159">
        <f>ROUND(I319*H319,2)</f>
        <v>0</v>
      </c>
      <c r="BL319" s="22" t="s">
        <v>223</v>
      </c>
      <c r="BM319" s="22" t="s">
        <v>624</v>
      </c>
    </row>
    <row r="320" spans="2:65" s="11" customFormat="1">
      <c r="B320" s="160"/>
      <c r="D320" s="169" t="s">
        <v>147</v>
      </c>
      <c r="E320" s="168" t="s">
        <v>5</v>
      </c>
      <c r="F320" s="170" t="s">
        <v>625</v>
      </c>
      <c r="H320" s="171">
        <v>28.405000000000001</v>
      </c>
      <c r="L320" s="160"/>
      <c r="M320" s="165"/>
      <c r="N320" s="166"/>
      <c r="O320" s="166"/>
      <c r="P320" s="166"/>
      <c r="Q320" s="166"/>
      <c r="R320" s="166"/>
      <c r="S320" s="166"/>
      <c r="T320" s="167"/>
      <c r="AT320" s="168" t="s">
        <v>147</v>
      </c>
      <c r="AU320" s="168" t="s">
        <v>80</v>
      </c>
      <c r="AV320" s="11" t="s">
        <v>80</v>
      </c>
      <c r="AW320" s="11" t="s">
        <v>33</v>
      </c>
      <c r="AX320" s="11" t="s">
        <v>70</v>
      </c>
      <c r="AY320" s="168" t="s">
        <v>138</v>
      </c>
    </row>
    <row r="321" spans="2:65" s="11" customFormat="1">
      <c r="B321" s="160"/>
      <c r="D321" s="169" t="s">
        <v>147</v>
      </c>
      <c r="E321" s="168" t="s">
        <v>5</v>
      </c>
      <c r="F321" s="170" t="s">
        <v>626</v>
      </c>
      <c r="H321" s="171">
        <v>12.36</v>
      </c>
      <c r="L321" s="160"/>
      <c r="M321" s="165"/>
      <c r="N321" s="166"/>
      <c r="O321" s="166"/>
      <c r="P321" s="166"/>
      <c r="Q321" s="166"/>
      <c r="R321" s="166"/>
      <c r="S321" s="166"/>
      <c r="T321" s="167"/>
      <c r="AT321" s="168" t="s">
        <v>147</v>
      </c>
      <c r="AU321" s="168" t="s">
        <v>80</v>
      </c>
      <c r="AV321" s="11" t="s">
        <v>80</v>
      </c>
      <c r="AW321" s="11" t="s">
        <v>33</v>
      </c>
      <c r="AX321" s="11" t="s">
        <v>70</v>
      </c>
      <c r="AY321" s="168" t="s">
        <v>138</v>
      </c>
    </row>
    <row r="322" spans="2:65" s="12" customFormat="1">
      <c r="B322" s="172"/>
      <c r="D322" s="161" t="s">
        <v>147</v>
      </c>
      <c r="E322" s="173" t="s">
        <v>5</v>
      </c>
      <c r="F322" s="174" t="s">
        <v>165</v>
      </c>
      <c r="H322" s="175">
        <v>40.765000000000001</v>
      </c>
      <c r="L322" s="172"/>
      <c r="M322" s="176"/>
      <c r="N322" s="177"/>
      <c r="O322" s="177"/>
      <c r="P322" s="177"/>
      <c r="Q322" s="177"/>
      <c r="R322" s="177"/>
      <c r="S322" s="177"/>
      <c r="T322" s="178"/>
      <c r="AT322" s="179" t="s">
        <v>147</v>
      </c>
      <c r="AU322" s="179" t="s">
        <v>80</v>
      </c>
      <c r="AV322" s="12" t="s">
        <v>145</v>
      </c>
      <c r="AW322" s="12" t="s">
        <v>33</v>
      </c>
      <c r="AX322" s="12" t="s">
        <v>78</v>
      </c>
      <c r="AY322" s="179" t="s">
        <v>138</v>
      </c>
    </row>
    <row r="323" spans="2:65" s="1" customFormat="1" ht="22.5" customHeight="1">
      <c r="B323" s="148"/>
      <c r="C323" s="149" t="s">
        <v>627</v>
      </c>
      <c r="D323" s="149" t="s">
        <v>140</v>
      </c>
      <c r="E323" s="150" t="s">
        <v>628</v>
      </c>
      <c r="F323" s="151" t="s">
        <v>629</v>
      </c>
      <c r="G323" s="152" t="s">
        <v>143</v>
      </c>
      <c r="H323" s="153">
        <v>3</v>
      </c>
      <c r="I323" s="154"/>
      <c r="J323" s="154">
        <f>ROUND(I323*H323,2)</f>
        <v>0</v>
      </c>
      <c r="K323" s="151" t="s">
        <v>5</v>
      </c>
      <c r="L323" s="36"/>
      <c r="M323" s="155" t="s">
        <v>5</v>
      </c>
      <c r="N323" s="156" t="s">
        <v>41</v>
      </c>
      <c r="O323" s="157">
        <v>0</v>
      </c>
      <c r="P323" s="157">
        <f>O323*H323</f>
        <v>0</v>
      </c>
      <c r="Q323" s="157">
        <v>0</v>
      </c>
      <c r="R323" s="157">
        <f>Q323*H323</f>
        <v>0</v>
      </c>
      <c r="S323" s="157">
        <v>0</v>
      </c>
      <c r="T323" s="158">
        <f>S323*H323</f>
        <v>0</v>
      </c>
      <c r="AR323" s="22" t="s">
        <v>223</v>
      </c>
      <c r="AT323" s="22" t="s">
        <v>140</v>
      </c>
      <c r="AU323" s="22" t="s">
        <v>80</v>
      </c>
      <c r="AY323" s="22" t="s">
        <v>138</v>
      </c>
      <c r="BE323" s="159">
        <f>IF(N323="základní",J323,0)</f>
        <v>0</v>
      </c>
      <c r="BF323" s="159">
        <f>IF(N323="snížená",J323,0)</f>
        <v>0</v>
      </c>
      <c r="BG323" s="159">
        <f>IF(N323="zákl. přenesená",J323,0)</f>
        <v>0</v>
      </c>
      <c r="BH323" s="159">
        <f>IF(N323="sníž. přenesená",J323,0)</f>
        <v>0</v>
      </c>
      <c r="BI323" s="159">
        <f>IF(N323="nulová",J323,0)</f>
        <v>0</v>
      </c>
      <c r="BJ323" s="22" t="s">
        <v>78</v>
      </c>
      <c r="BK323" s="159">
        <f>ROUND(I323*H323,2)</f>
        <v>0</v>
      </c>
      <c r="BL323" s="22" t="s">
        <v>223</v>
      </c>
      <c r="BM323" s="22" t="s">
        <v>630</v>
      </c>
    </row>
    <row r="324" spans="2:65" s="1" customFormat="1" ht="22.5" customHeight="1">
      <c r="B324" s="148"/>
      <c r="C324" s="149" t="s">
        <v>631</v>
      </c>
      <c r="D324" s="149" t="s">
        <v>140</v>
      </c>
      <c r="E324" s="150" t="s">
        <v>632</v>
      </c>
      <c r="F324" s="151" t="s">
        <v>633</v>
      </c>
      <c r="G324" s="152" t="s">
        <v>189</v>
      </c>
      <c r="H324" s="153">
        <v>0.19700000000000001</v>
      </c>
      <c r="I324" s="154"/>
      <c r="J324" s="154">
        <f>ROUND(I324*H324,2)</f>
        <v>0</v>
      </c>
      <c r="K324" s="151" t="s">
        <v>144</v>
      </c>
      <c r="L324" s="36"/>
      <c r="M324" s="155" t="s">
        <v>5</v>
      </c>
      <c r="N324" s="156" t="s">
        <v>41</v>
      </c>
      <c r="O324" s="157">
        <v>1.5669999999999999</v>
      </c>
      <c r="P324" s="157">
        <f>O324*H324</f>
        <v>0.308699</v>
      </c>
      <c r="Q324" s="157">
        <v>0</v>
      </c>
      <c r="R324" s="157">
        <f>Q324*H324</f>
        <v>0</v>
      </c>
      <c r="S324" s="157">
        <v>0</v>
      </c>
      <c r="T324" s="158">
        <f>S324*H324</f>
        <v>0</v>
      </c>
      <c r="AR324" s="22" t="s">
        <v>223</v>
      </c>
      <c r="AT324" s="22" t="s">
        <v>140</v>
      </c>
      <c r="AU324" s="22" t="s">
        <v>80</v>
      </c>
      <c r="AY324" s="22" t="s">
        <v>138</v>
      </c>
      <c r="BE324" s="159">
        <f>IF(N324="základní",J324,0)</f>
        <v>0</v>
      </c>
      <c r="BF324" s="159">
        <f>IF(N324="snížená",J324,0)</f>
        <v>0</v>
      </c>
      <c r="BG324" s="159">
        <f>IF(N324="zákl. přenesená",J324,0)</f>
        <v>0</v>
      </c>
      <c r="BH324" s="159">
        <f>IF(N324="sníž. přenesená",J324,0)</f>
        <v>0</v>
      </c>
      <c r="BI324" s="159">
        <f>IF(N324="nulová",J324,0)</f>
        <v>0</v>
      </c>
      <c r="BJ324" s="22" t="s">
        <v>78</v>
      </c>
      <c r="BK324" s="159">
        <f>ROUND(I324*H324,2)</f>
        <v>0</v>
      </c>
      <c r="BL324" s="22" t="s">
        <v>223</v>
      </c>
      <c r="BM324" s="22" t="s">
        <v>634</v>
      </c>
    </row>
    <row r="325" spans="2:65" s="10" customFormat="1" ht="29.85" customHeight="1">
      <c r="B325" s="135"/>
      <c r="D325" s="145" t="s">
        <v>69</v>
      </c>
      <c r="E325" s="146" t="s">
        <v>635</v>
      </c>
      <c r="F325" s="146" t="s">
        <v>636</v>
      </c>
      <c r="J325" s="147">
        <f>BK325</f>
        <v>0</v>
      </c>
      <c r="L325" s="135"/>
      <c r="M325" s="139"/>
      <c r="N325" s="140"/>
      <c r="O325" s="140"/>
      <c r="P325" s="141">
        <f>SUM(P326:P349)</f>
        <v>18.809602000000002</v>
      </c>
      <c r="Q325" s="140"/>
      <c r="R325" s="141">
        <f>SUM(R326:R349)</f>
        <v>0.19948149999999998</v>
      </c>
      <c r="S325" s="140"/>
      <c r="T325" s="142">
        <f>SUM(T326:T349)</f>
        <v>0</v>
      </c>
      <c r="AR325" s="136" t="s">
        <v>80</v>
      </c>
      <c r="AT325" s="143" t="s">
        <v>69</v>
      </c>
      <c r="AU325" s="143" t="s">
        <v>78</v>
      </c>
      <c r="AY325" s="136" t="s">
        <v>138</v>
      </c>
      <c r="BK325" s="144">
        <f>SUM(BK326:BK349)</f>
        <v>0</v>
      </c>
    </row>
    <row r="326" spans="2:65" s="1" customFormat="1" ht="31.5" customHeight="1">
      <c r="B326" s="148"/>
      <c r="C326" s="149" t="s">
        <v>637</v>
      </c>
      <c r="D326" s="149" t="s">
        <v>140</v>
      </c>
      <c r="E326" s="150" t="s">
        <v>638</v>
      </c>
      <c r="F326" s="151" t="s">
        <v>639</v>
      </c>
      <c r="G326" s="152" t="s">
        <v>143</v>
      </c>
      <c r="H326" s="153">
        <v>34.130000000000003</v>
      </c>
      <c r="I326" s="154"/>
      <c r="J326" s="154">
        <f>ROUND(I326*H326,2)</f>
        <v>0</v>
      </c>
      <c r="K326" s="151" t="s">
        <v>144</v>
      </c>
      <c r="L326" s="36"/>
      <c r="M326" s="155" t="s">
        <v>5</v>
      </c>
      <c r="N326" s="156" t="s">
        <v>41</v>
      </c>
      <c r="O326" s="157">
        <v>2.4E-2</v>
      </c>
      <c r="P326" s="157">
        <f>O326*H326</f>
        <v>0.81912000000000007</v>
      </c>
      <c r="Q326" s="157">
        <v>0</v>
      </c>
      <c r="R326" s="157">
        <f>Q326*H326</f>
        <v>0</v>
      </c>
      <c r="S326" s="157">
        <v>0</v>
      </c>
      <c r="T326" s="158">
        <f>S326*H326</f>
        <v>0</v>
      </c>
      <c r="AR326" s="22" t="s">
        <v>223</v>
      </c>
      <c r="AT326" s="22" t="s">
        <v>140</v>
      </c>
      <c r="AU326" s="22" t="s">
        <v>80</v>
      </c>
      <c r="AY326" s="22" t="s">
        <v>138</v>
      </c>
      <c r="BE326" s="159">
        <f>IF(N326="základní",J326,0)</f>
        <v>0</v>
      </c>
      <c r="BF326" s="159">
        <f>IF(N326="snížená",J326,0)</f>
        <v>0</v>
      </c>
      <c r="BG326" s="159">
        <f>IF(N326="zákl. přenesená",J326,0)</f>
        <v>0</v>
      </c>
      <c r="BH326" s="159">
        <f>IF(N326="sníž. přenesená",J326,0)</f>
        <v>0</v>
      </c>
      <c r="BI326" s="159">
        <f>IF(N326="nulová",J326,0)</f>
        <v>0</v>
      </c>
      <c r="BJ326" s="22" t="s">
        <v>78</v>
      </c>
      <c r="BK326" s="159">
        <f>ROUND(I326*H326,2)</f>
        <v>0</v>
      </c>
      <c r="BL326" s="22" t="s">
        <v>223</v>
      </c>
      <c r="BM326" s="22" t="s">
        <v>640</v>
      </c>
    </row>
    <row r="327" spans="2:65" s="11" customFormat="1">
      <c r="B327" s="160"/>
      <c r="D327" s="169" t="s">
        <v>147</v>
      </c>
      <c r="E327" s="168" t="s">
        <v>5</v>
      </c>
      <c r="F327" s="170" t="s">
        <v>641</v>
      </c>
      <c r="H327" s="171">
        <v>24.05</v>
      </c>
      <c r="L327" s="160"/>
      <c r="M327" s="165"/>
      <c r="N327" s="166"/>
      <c r="O327" s="166"/>
      <c r="P327" s="166"/>
      <c r="Q327" s="166"/>
      <c r="R327" s="166"/>
      <c r="S327" s="166"/>
      <c r="T327" s="167"/>
      <c r="AT327" s="168" t="s">
        <v>147</v>
      </c>
      <c r="AU327" s="168" t="s">
        <v>80</v>
      </c>
      <c r="AV327" s="11" t="s">
        <v>80</v>
      </c>
      <c r="AW327" s="11" t="s">
        <v>33</v>
      </c>
      <c r="AX327" s="11" t="s">
        <v>70</v>
      </c>
      <c r="AY327" s="168" t="s">
        <v>138</v>
      </c>
    </row>
    <row r="328" spans="2:65" s="11" customFormat="1">
      <c r="B328" s="160"/>
      <c r="D328" s="169" t="s">
        <v>147</v>
      </c>
      <c r="E328" s="168" t="s">
        <v>5</v>
      </c>
      <c r="F328" s="170" t="s">
        <v>642</v>
      </c>
      <c r="H328" s="171">
        <v>10.08</v>
      </c>
      <c r="L328" s="160"/>
      <c r="M328" s="165"/>
      <c r="N328" s="166"/>
      <c r="O328" s="166"/>
      <c r="P328" s="166"/>
      <c r="Q328" s="166"/>
      <c r="R328" s="166"/>
      <c r="S328" s="166"/>
      <c r="T328" s="167"/>
      <c r="AT328" s="168" t="s">
        <v>147</v>
      </c>
      <c r="AU328" s="168" t="s">
        <v>80</v>
      </c>
      <c r="AV328" s="11" t="s">
        <v>80</v>
      </c>
      <c r="AW328" s="11" t="s">
        <v>33</v>
      </c>
      <c r="AX328" s="11" t="s">
        <v>70</v>
      </c>
      <c r="AY328" s="168" t="s">
        <v>138</v>
      </c>
    </row>
    <row r="329" spans="2:65" s="12" customFormat="1">
      <c r="B329" s="172"/>
      <c r="D329" s="161" t="s">
        <v>147</v>
      </c>
      <c r="E329" s="173" t="s">
        <v>5</v>
      </c>
      <c r="F329" s="174" t="s">
        <v>165</v>
      </c>
      <c r="H329" s="175">
        <v>34.130000000000003</v>
      </c>
      <c r="L329" s="172"/>
      <c r="M329" s="176"/>
      <c r="N329" s="177"/>
      <c r="O329" s="177"/>
      <c r="P329" s="177"/>
      <c r="Q329" s="177"/>
      <c r="R329" s="177"/>
      <c r="S329" s="177"/>
      <c r="T329" s="178"/>
      <c r="AT329" s="179" t="s">
        <v>147</v>
      </c>
      <c r="AU329" s="179" t="s">
        <v>80</v>
      </c>
      <c r="AV329" s="12" t="s">
        <v>145</v>
      </c>
      <c r="AW329" s="12" t="s">
        <v>33</v>
      </c>
      <c r="AX329" s="12" t="s">
        <v>78</v>
      </c>
      <c r="AY329" s="179" t="s">
        <v>138</v>
      </c>
    </row>
    <row r="330" spans="2:65" s="1" customFormat="1" ht="22.5" customHeight="1">
      <c r="B330" s="148"/>
      <c r="C330" s="189" t="s">
        <v>643</v>
      </c>
      <c r="D330" s="189" t="s">
        <v>343</v>
      </c>
      <c r="E330" s="190" t="s">
        <v>608</v>
      </c>
      <c r="F330" s="191" t="s">
        <v>609</v>
      </c>
      <c r="G330" s="192" t="s">
        <v>610</v>
      </c>
      <c r="H330" s="193">
        <v>0.01</v>
      </c>
      <c r="I330" s="194"/>
      <c r="J330" s="194">
        <f>ROUND(I330*H330,2)</f>
        <v>0</v>
      </c>
      <c r="K330" s="191" t="s">
        <v>5</v>
      </c>
      <c r="L330" s="195"/>
      <c r="M330" s="196" t="s">
        <v>5</v>
      </c>
      <c r="N330" s="197" t="s">
        <v>41</v>
      </c>
      <c r="O330" s="157">
        <v>0</v>
      </c>
      <c r="P330" s="157">
        <f>O330*H330</f>
        <v>0</v>
      </c>
      <c r="Q330" s="157">
        <v>1E-3</v>
      </c>
      <c r="R330" s="157">
        <f>Q330*H330</f>
        <v>1.0000000000000001E-5</v>
      </c>
      <c r="S330" s="157">
        <v>0</v>
      </c>
      <c r="T330" s="158">
        <f>S330*H330</f>
        <v>0</v>
      </c>
      <c r="AR330" s="22" t="s">
        <v>313</v>
      </c>
      <c r="AT330" s="22" t="s">
        <v>343</v>
      </c>
      <c r="AU330" s="22" t="s">
        <v>80</v>
      </c>
      <c r="AY330" s="22" t="s">
        <v>138</v>
      </c>
      <c r="BE330" s="159">
        <f>IF(N330="základní",J330,0)</f>
        <v>0</v>
      </c>
      <c r="BF330" s="159">
        <f>IF(N330="snížená",J330,0)</f>
        <v>0</v>
      </c>
      <c r="BG330" s="159">
        <f>IF(N330="zákl. přenesená",J330,0)</f>
        <v>0</v>
      </c>
      <c r="BH330" s="159">
        <f>IF(N330="sníž. přenesená",J330,0)</f>
        <v>0</v>
      </c>
      <c r="BI330" s="159">
        <f>IF(N330="nulová",J330,0)</f>
        <v>0</v>
      </c>
      <c r="BJ330" s="22" t="s">
        <v>78</v>
      </c>
      <c r="BK330" s="159">
        <f>ROUND(I330*H330,2)</f>
        <v>0</v>
      </c>
      <c r="BL330" s="22" t="s">
        <v>223</v>
      </c>
      <c r="BM330" s="22" t="s">
        <v>644</v>
      </c>
    </row>
    <row r="331" spans="2:65" s="11" customFormat="1">
      <c r="B331" s="160"/>
      <c r="D331" s="161" t="s">
        <v>147</v>
      </c>
      <c r="E331" s="162" t="s">
        <v>5</v>
      </c>
      <c r="F331" s="163" t="s">
        <v>645</v>
      </c>
      <c r="H331" s="164">
        <v>0.01</v>
      </c>
      <c r="L331" s="160"/>
      <c r="M331" s="165"/>
      <c r="N331" s="166"/>
      <c r="O331" s="166"/>
      <c r="P331" s="166"/>
      <c r="Q331" s="166"/>
      <c r="R331" s="166"/>
      <c r="S331" s="166"/>
      <c r="T331" s="167"/>
      <c r="AT331" s="168" t="s">
        <v>147</v>
      </c>
      <c r="AU331" s="168" t="s">
        <v>80</v>
      </c>
      <c r="AV331" s="11" t="s">
        <v>80</v>
      </c>
      <c r="AW331" s="11" t="s">
        <v>33</v>
      </c>
      <c r="AX331" s="11" t="s">
        <v>78</v>
      </c>
      <c r="AY331" s="168" t="s">
        <v>138</v>
      </c>
    </row>
    <row r="332" spans="2:65" s="1" customFormat="1" ht="22.5" customHeight="1">
      <c r="B332" s="148"/>
      <c r="C332" s="149" t="s">
        <v>646</v>
      </c>
      <c r="D332" s="149" t="s">
        <v>140</v>
      </c>
      <c r="E332" s="150" t="s">
        <v>647</v>
      </c>
      <c r="F332" s="151" t="s">
        <v>648</v>
      </c>
      <c r="G332" s="152" t="s">
        <v>143</v>
      </c>
      <c r="H332" s="153">
        <v>34.130000000000003</v>
      </c>
      <c r="I332" s="154"/>
      <c r="J332" s="154">
        <f>ROUND(I332*H332,2)</f>
        <v>0</v>
      </c>
      <c r="K332" s="151" t="s">
        <v>144</v>
      </c>
      <c r="L332" s="36"/>
      <c r="M332" s="155" t="s">
        <v>5</v>
      </c>
      <c r="N332" s="156" t="s">
        <v>41</v>
      </c>
      <c r="O332" s="157">
        <v>0.17299999999999999</v>
      </c>
      <c r="P332" s="157">
        <f>O332*H332</f>
        <v>5.90449</v>
      </c>
      <c r="Q332" s="157">
        <v>3.6000000000000002E-4</v>
      </c>
      <c r="R332" s="157">
        <f>Q332*H332</f>
        <v>1.2286800000000002E-2</v>
      </c>
      <c r="S332" s="157">
        <v>0</v>
      </c>
      <c r="T332" s="158">
        <f>S332*H332</f>
        <v>0</v>
      </c>
      <c r="AR332" s="22" t="s">
        <v>223</v>
      </c>
      <c r="AT332" s="22" t="s">
        <v>140</v>
      </c>
      <c r="AU332" s="22" t="s">
        <v>80</v>
      </c>
      <c r="AY332" s="22" t="s">
        <v>138</v>
      </c>
      <c r="BE332" s="159">
        <f>IF(N332="základní",J332,0)</f>
        <v>0</v>
      </c>
      <c r="BF332" s="159">
        <f>IF(N332="snížená",J332,0)</f>
        <v>0</v>
      </c>
      <c r="BG332" s="159">
        <f>IF(N332="zákl. přenesená",J332,0)</f>
        <v>0</v>
      </c>
      <c r="BH332" s="159">
        <f>IF(N332="sníž. přenesená",J332,0)</f>
        <v>0</v>
      </c>
      <c r="BI332" s="159">
        <f>IF(N332="nulová",J332,0)</f>
        <v>0</v>
      </c>
      <c r="BJ332" s="22" t="s">
        <v>78</v>
      </c>
      <c r="BK332" s="159">
        <f>ROUND(I332*H332,2)</f>
        <v>0</v>
      </c>
      <c r="BL332" s="22" t="s">
        <v>223</v>
      </c>
      <c r="BM332" s="22" t="s">
        <v>649</v>
      </c>
    </row>
    <row r="333" spans="2:65" s="11" customFormat="1">
      <c r="B333" s="160"/>
      <c r="D333" s="161" t="s">
        <v>147</v>
      </c>
      <c r="E333" s="162" t="s">
        <v>5</v>
      </c>
      <c r="F333" s="163" t="s">
        <v>650</v>
      </c>
      <c r="H333" s="164">
        <v>34.130000000000003</v>
      </c>
      <c r="L333" s="160"/>
      <c r="M333" s="165"/>
      <c r="N333" s="166"/>
      <c r="O333" s="166"/>
      <c r="P333" s="166"/>
      <c r="Q333" s="166"/>
      <c r="R333" s="166"/>
      <c r="S333" s="166"/>
      <c r="T333" s="167"/>
      <c r="AT333" s="168" t="s">
        <v>147</v>
      </c>
      <c r="AU333" s="168" t="s">
        <v>80</v>
      </c>
      <c r="AV333" s="11" t="s">
        <v>80</v>
      </c>
      <c r="AW333" s="11" t="s">
        <v>33</v>
      </c>
      <c r="AX333" s="11" t="s">
        <v>78</v>
      </c>
      <c r="AY333" s="168" t="s">
        <v>138</v>
      </c>
    </row>
    <row r="334" spans="2:65" s="1" customFormat="1" ht="22.5" customHeight="1">
      <c r="B334" s="148"/>
      <c r="C334" s="189" t="s">
        <v>651</v>
      </c>
      <c r="D334" s="189" t="s">
        <v>343</v>
      </c>
      <c r="E334" s="190" t="s">
        <v>622</v>
      </c>
      <c r="F334" s="191" t="s">
        <v>623</v>
      </c>
      <c r="G334" s="192" t="s">
        <v>143</v>
      </c>
      <c r="H334" s="193">
        <v>39.25</v>
      </c>
      <c r="I334" s="194"/>
      <c r="J334" s="194">
        <f>ROUND(I334*H334,2)</f>
        <v>0</v>
      </c>
      <c r="K334" s="191" t="s">
        <v>5</v>
      </c>
      <c r="L334" s="195"/>
      <c r="M334" s="196" t="s">
        <v>5</v>
      </c>
      <c r="N334" s="197" t="s">
        <v>41</v>
      </c>
      <c r="O334" s="157">
        <v>0</v>
      </c>
      <c r="P334" s="157">
        <f>O334*H334</f>
        <v>0</v>
      </c>
      <c r="Q334" s="157">
        <v>4.4999999999999997E-3</v>
      </c>
      <c r="R334" s="157">
        <f>Q334*H334</f>
        <v>0.17662499999999998</v>
      </c>
      <c r="S334" s="157">
        <v>0</v>
      </c>
      <c r="T334" s="158">
        <f>S334*H334</f>
        <v>0</v>
      </c>
      <c r="AR334" s="22" t="s">
        <v>313</v>
      </c>
      <c r="AT334" s="22" t="s">
        <v>343</v>
      </c>
      <c r="AU334" s="22" t="s">
        <v>80</v>
      </c>
      <c r="AY334" s="22" t="s">
        <v>138</v>
      </c>
      <c r="BE334" s="159">
        <f>IF(N334="základní",J334,0)</f>
        <v>0</v>
      </c>
      <c r="BF334" s="159">
        <f>IF(N334="snížená",J334,0)</f>
        <v>0</v>
      </c>
      <c r="BG334" s="159">
        <f>IF(N334="zákl. přenesená",J334,0)</f>
        <v>0</v>
      </c>
      <c r="BH334" s="159">
        <f>IF(N334="sníž. přenesená",J334,0)</f>
        <v>0</v>
      </c>
      <c r="BI334" s="159">
        <f>IF(N334="nulová",J334,0)</f>
        <v>0</v>
      </c>
      <c r="BJ334" s="22" t="s">
        <v>78</v>
      </c>
      <c r="BK334" s="159">
        <f>ROUND(I334*H334,2)</f>
        <v>0</v>
      </c>
      <c r="BL334" s="22" t="s">
        <v>223</v>
      </c>
      <c r="BM334" s="22" t="s">
        <v>652</v>
      </c>
    </row>
    <row r="335" spans="2:65" s="11" customFormat="1">
      <c r="B335" s="160"/>
      <c r="D335" s="161" t="s">
        <v>147</v>
      </c>
      <c r="E335" s="162" t="s">
        <v>5</v>
      </c>
      <c r="F335" s="163" t="s">
        <v>653</v>
      </c>
      <c r="H335" s="164">
        <v>39.25</v>
      </c>
      <c r="L335" s="160"/>
      <c r="M335" s="165"/>
      <c r="N335" s="166"/>
      <c r="O335" s="166"/>
      <c r="P335" s="166"/>
      <c r="Q335" s="166"/>
      <c r="R335" s="166"/>
      <c r="S335" s="166"/>
      <c r="T335" s="167"/>
      <c r="AT335" s="168" t="s">
        <v>147</v>
      </c>
      <c r="AU335" s="168" t="s">
        <v>80</v>
      </c>
      <c r="AV335" s="11" t="s">
        <v>80</v>
      </c>
      <c r="AW335" s="11" t="s">
        <v>33</v>
      </c>
      <c r="AX335" s="11" t="s">
        <v>78</v>
      </c>
      <c r="AY335" s="168" t="s">
        <v>138</v>
      </c>
    </row>
    <row r="336" spans="2:65" s="1" customFormat="1" ht="31.5" customHeight="1">
      <c r="B336" s="148"/>
      <c r="C336" s="149" t="s">
        <v>654</v>
      </c>
      <c r="D336" s="149" t="s">
        <v>140</v>
      </c>
      <c r="E336" s="150" t="s">
        <v>655</v>
      </c>
      <c r="F336" s="151" t="s">
        <v>656</v>
      </c>
      <c r="G336" s="152" t="s">
        <v>143</v>
      </c>
      <c r="H336" s="153">
        <v>29.09</v>
      </c>
      <c r="I336" s="154"/>
      <c r="J336" s="154">
        <f>ROUND(I336*H336,2)</f>
        <v>0</v>
      </c>
      <c r="K336" s="151" t="s">
        <v>5</v>
      </c>
      <c r="L336" s="36"/>
      <c r="M336" s="155" t="s">
        <v>5</v>
      </c>
      <c r="N336" s="156" t="s">
        <v>41</v>
      </c>
      <c r="O336" s="157">
        <v>0.317</v>
      </c>
      <c r="P336" s="157">
        <f>O336*H336</f>
        <v>9.2215299999999996</v>
      </c>
      <c r="Q336" s="157">
        <v>3.0000000000000001E-5</v>
      </c>
      <c r="R336" s="157">
        <f>Q336*H336</f>
        <v>8.7270000000000002E-4</v>
      </c>
      <c r="S336" s="157">
        <v>0</v>
      </c>
      <c r="T336" s="158">
        <f>S336*H336</f>
        <v>0</v>
      </c>
      <c r="AR336" s="22" t="s">
        <v>223</v>
      </c>
      <c r="AT336" s="22" t="s">
        <v>140</v>
      </c>
      <c r="AU336" s="22" t="s">
        <v>80</v>
      </c>
      <c r="AY336" s="22" t="s">
        <v>138</v>
      </c>
      <c r="BE336" s="159">
        <f>IF(N336="základní",J336,0)</f>
        <v>0</v>
      </c>
      <c r="BF336" s="159">
        <f>IF(N336="snížená",J336,0)</f>
        <v>0</v>
      </c>
      <c r="BG336" s="159">
        <f>IF(N336="zákl. přenesená",J336,0)</f>
        <v>0</v>
      </c>
      <c r="BH336" s="159">
        <f>IF(N336="sníž. přenesená",J336,0)</f>
        <v>0</v>
      </c>
      <c r="BI336" s="159">
        <f>IF(N336="nulová",J336,0)</f>
        <v>0</v>
      </c>
      <c r="BJ336" s="22" t="s">
        <v>78</v>
      </c>
      <c r="BK336" s="159">
        <f>ROUND(I336*H336,2)</f>
        <v>0</v>
      </c>
      <c r="BL336" s="22" t="s">
        <v>223</v>
      </c>
      <c r="BM336" s="22" t="s">
        <v>657</v>
      </c>
    </row>
    <row r="337" spans="2:65" s="1" customFormat="1" ht="40.5">
      <c r="B337" s="36"/>
      <c r="D337" s="169" t="s">
        <v>304</v>
      </c>
      <c r="F337" s="187" t="s">
        <v>658</v>
      </c>
      <c r="L337" s="36"/>
      <c r="M337" s="188"/>
      <c r="N337" s="37"/>
      <c r="O337" s="37"/>
      <c r="P337" s="37"/>
      <c r="Q337" s="37"/>
      <c r="R337" s="37"/>
      <c r="S337" s="37"/>
      <c r="T337" s="65"/>
      <c r="AT337" s="22" t="s">
        <v>304</v>
      </c>
      <c r="AU337" s="22" t="s">
        <v>80</v>
      </c>
    </row>
    <row r="338" spans="2:65" s="11" customFormat="1">
      <c r="B338" s="160"/>
      <c r="D338" s="169" t="s">
        <v>147</v>
      </c>
      <c r="E338" s="168" t="s">
        <v>5</v>
      </c>
      <c r="F338" s="170" t="s">
        <v>641</v>
      </c>
      <c r="H338" s="171">
        <v>24.05</v>
      </c>
      <c r="L338" s="160"/>
      <c r="M338" s="165"/>
      <c r="N338" s="166"/>
      <c r="O338" s="166"/>
      <c r="P338" s="166"/>
      <c r="Q338" s="166"/>
      <c r="R338" s="166"/>
      <c r="S338" s="166"/>
      <c r="T338" s="167"/>
      <c r="AT338" s="168" t="s">
        <v>147</v>
      </c>
      <c r="AU338" s="168" t="s">
        <v>80</v>
      </c>
      <c r="AV338" s="11" t="s">
        <v>80</v>
      </c>
      <c r="AW338" s="11" t="s">
        <v>33</v>
      </c>
      <c r="AX338" s="11" t="s">
        <v>70</v>
      </c>
      <c r="AY338" s="168" t="s">
        <v>138</v>
      </c>
    </row>
    <row r="339" spans="2:65" s="11" customFormat="1">
      <c r="B339" s="160"/>
      <c r="D339" s="169" t="s">
        <v>147</v>
      </c>
      <c r="E339" s="168" t="s">
        <v>5</v>
      </c>
      <c r="F339" s="170" t="s">
        <v>659</v>
      </c>
      <c r="H339" s="171">
        <v>5.04</v>
      </c>
      <c r="L339" s="160"/>
      <c r="M339" s="165"/>
      <c r="N339" s="166"/>
      <c r="O339" s="166"/>
      <c r="P339" s="166"/>
      <c r="Q339" s="166"/>
      <c r="R339" s="166"/>
      <c r="S339" s="166"/>
      <c r="T339" s="167"/>
      <c r="AT339" s="168" t="s">
        <v>147</v>
      </c>
      <c r="AU339" s="168" t="s">
        <v>80</v>
      </c>
      <c r="AV339" s="11" t="s">
        <v>80</v>
      </c>
      <c r="AW339" s="11" t="s">
        <v>33</v>
      </c>
      <c r="AX339" s="11" t="s">
        <v>70</v>
      </c>
      <c r="AY339" s="168" t="s">
        <v>138</v>
      </c>
    </row>
    <row r="340" spans="2:65" s="12" customFormat="1">
      <c r="B340" s="172"/>
      <c r="D340" s="161" t="s">
        <v>147</v>
      </c>
      <c r="E340" s="173" t="s">
        <v>5</v>
      </c>
      <c r="F340" s="174" t="s">
        <v>165</v>
      </c>
      <c r="H340" s="175">
        <v>29.09</v>
      </c>
      <c r="L340" s="172"/>
      <c r="M340" s="176"/>
      <c r="N340" s="177"/>
      <c r="O340" s="177"/>
      <c r="P340" s="177"/>
      <c r="Q340" s="177"/>
      <c r="R340" s="177"/>
      <c r="S340" s="177"/>
      <c r="T340" s="178"/>
      <c r="AT340" s="179" t="s">
        <v>147</v>
      </c>
      <c r="AU340" s="179" t="s">
        <v>80</v>
      </c>
      <c r="AV340" s="12" t="s">
        <v>145</v>
      </c>
      <c r="AW340" s="12" t="s">
        <v>33</v>
      </c>
      <c r="AX340" s="12" t="s">
        <v>78</v>
      </c>
      <c r="AY340" s="179" t="s">
        <v>138</v>
      </c>
    </row>
    <row r="341" spans="2:65" s="1" customFormat="1" ht="22.5" customHeight="1">
      <c r="B341" s="148"/>
      <c r="C341" s="189" t="s">
        <v>660</v>
      </c>
      <c r="D341" s="189" t="s">
        <v>343</v>
      </c>
      <c r="E341" s="190" t="s">
        <v>661</v>
      </c>
      <c r="F341" s="191" t="s">
        <v>662</v>
      </c>
      <c r="G341" s="192" t="s">
        <v>143</v>
      </c>
      <c r="H341" s="193">
        <v>33.454000000000001</v>
      </c>
      <c r="I341" s="194"/>
      <c r="J341" s="194">
        <f>ROUND(I341*H341,2)</f>
        <v>0</v>
      </c>
      <c r="K341" s="191" t="s">
        <v>5</v>
      </c>
      <c r="L341" s="195"/>
      <c r="M341" s="196" t="s">
        <v>5</v>
      </c>
      <c r="N341" s="197" t="s">
        <v>41</v>
      </c>
      <c r="O341" s="157">
        <v>0</v>
      </c>
      <c r="P341" s="157">
        <f>O341*H341</f>
        <v>0</v>
      </c>
      <c r="Q341" s="157">
        <v>0</v>
      </c>
      <c r="R341" s="157">
        <f>Q341*H341</f>
        <v>0</v>
      </c>
      <c r="S341" s="157">
        <v>0</v>
      </c>
      <c r="T341" s="158">
        <f>S341*H341</f>
        <v>0</v>
      </c>
      <c r="AR341" s="22" t="s">
        <v>313</v>
      </c>
      <c r="AT341" s="22" t="s">
        <v>343</v>
      </c>
      <c r="AU341" s="22" t="s">
        <v>80</v>
      </c>
      <c r="AY341" s="22" t="s">
        <v>138</v>
      </c>
      <c r="BE341" s="159">
        <f>IF(N341="základní",J341,0)</f>
        <v>0</v>
      </c>
      <c r="BF341" s="159">
        <f>IF(N341="snížená",J341,0)</f>
        <v>0</v>
      </c>
      <c r="BG341" s="159">
        <f>IF(N341="zákl. přenesená",J341,0)</f>
        <v>0</v>
      </c>
      <c r="BH341" s="159">
        <f>IF(N341="sníž. přenesená",J341,0)</f>
        <v>0</v>
      </c>
      <c r="BI341" s="159">
        <f>IF(N341="nulová",J341,0)</f>
        <v>0</v>
      </c>
      <c r="BJ341" s="22" t="s">
        <v>78</v>
      </c>
      <c r="BK341" s="159">
        <f>ROUND(I341*H341,2)</f>
        <v>0</v>
      </c>
      <c r="BL341" s="22" t="s">
        <v>223</v>
      </c>
      <c r="BM341" s="22" t="s">
        <v>663</v>
      </c>
    </row>
    <row r="342" spans="2:65" s="11" customFormat="1">
      <c r="B342" s="160"/>
      <c r="D342" s="161" t="s">
        <v>147</v>
      </c>
      <c r="E342" s="162" t="s">
        <v>5</v>
      </c>
      <c r="F342" s="163" t="s">
        <v>664</v>
      </c>
      <c r="H342" s="164">
        <v>33.454000000000001</v>
      </c>
      <c r="L342" s="160"/>
      <c r="M342" s="165"/>
      <c r="N342" s="166"/>
      <c r="O342" s="166"/>
      <c r="P342" s="166"/>
      <c r="Q342" s="166"/>
      <c r="R342" s="166"/>
      <c r="S342" s="166"/>
      <c r="T342" s="167"/>
      <c r="AT342" s="168" t="s">
        <v>147</v>
      </c>
      <c r="AU342" s="168" t="s">
        <v>80</v>
      </c>
      <c r="AV342" s="11" t="s">
        <v>80</v>
      </c>
      <c r="AW342" s="11" t="s">
        <v>33</v>
      </c>
      <c r="AX342" s="11" t="s">
        <v>78</v>
      </c>
      <c r="AY342" s="168" t="s">
        <v>138</v>
      </c>
    </row>
    <row r="343" spans="2:65" s="1" customFormat="1" ht="22.5" customHeight="1">
      <c r="B343" s="148"/>
      <c r="C343" s="149" t="s">
        <v>665</v>
      </c>
      <c r="D343" s="149" t="s">
        <v>140</v>
      </c>
      <c r="E343" s="150" t="s">
        <v>666</v>
      </c>
      <c r="F343" s="151" t="s">
        <v>667</v>
      </c>
      <c r="G343" s="152" t="s">
        <v>143</v>
      </c>
      <c r="H343" s="153">
        <v>29.09</v>
      </c>
      <c r="I343" s="154"/>
      <c r="J343" s="154">
        <f>ROUND(I343*H343,2)</f>
        <v>0</v>
      </c>
      <c r="K343" s="151" t="s">
        <v>144</v>
      </c>
      <c r="L343" s="36"/>
      <c r="M343" s="155" t="s">
        <v>5</v>
      </c>
      <c r="N343" s="156" t="s">
        <v>41</v>
      </c>
      <c r="O343" s="157">
        <v>0.09</v>
      </c>
      <c r="P343" s="157">
        <f>O343*H343</f>
        <v>2.6181000000000001</v>
      </c>
      <c r="Q343" s="157">
        <v>0</v>
      </c>
      <c r="R343" s="157">
        <f>Q343*H343</f>
        <v>0</v>
      </c>
      <c r="S343" s="157">
        <v>0</v>
      </c>
      <c r="T343" s="158">
        <f>S343*H343</f>
        <v>0</v>
      </c>
      <c r="AR343" s="22" t="s">
        <v>223</v>
      </c>
      <c r="AT343" s="22" t="s">
        <v>140</v>
      </c>
      <c r="AU343" s="22" t="s">
        <v>80</v>
      </c>
      <c r="AY343" s="22" t="s">
        <v>138</v>
      </c>
      <c r="BE343" s="159">
        <f>IF(N343="základní",J343,0)</f>
        <v>0</v>
      </c>
      <c r="BF343" s="159">
        <f>IF(N343="snížená",J343,0)</f>
        <v>0</v>
      </c>
      <c r="BG343" s="159">
        <f>IF(N343="zákl. přenesená",J343,0)</f>
        <v>0</v>
      </c>
      <c r="BH343" s="159">
        <f>IF(N343="sníž. přenesená",J343,0)</f>
        <v>0</v>
      </c>
      <c r="BI343" s="159">
        <f>IF(N343="nulová",J343,0)</f>
        <v>0</v>
      </c>
      <c r="BJ343" s="22" t="s">
        <v>78</v>
      </c>
      <c r="BK343" s="159">
        <f>ROUND(I343*H343,2)</f>
        <v>0</v>
      </c>
      <c r="BL343" s="22" t="s">
        <v>223</v>
      </c>
      <c r="BM343" s="22" t="s">
        <v>668</v>
      </c>
    </row>
    <row r="344" spans="2:65" s="11" customFormat="1">
      <c r="B344" s="160"/>
      <c r="D344" s="169" t="s">
        <v>147</v>
      </c>
      <c r="E344" s="168" t="s">
        <v>5</v>
      </c>
      <c r="F344" s="170" t="s">
        <v>641</v>
      </c>
      <c r="H344" s="171">
        <v>24.05</v>
      </c>
      <c r="L344" s="160"/>
      <c r="M344" s="165"/>
      <c r="N344" s="166"/>
      <c r="O344" s="166"/>
      <c r="P344" s="166"/>
      <c r="Q344" s="166"/>
      <c r="R344" s="166"/>
      <c r="S344" s="166"/>
      <c r="T344" s="167"/>
      <c r="AT344" s="168" t="s">
        <v>147</v>
      </c>
      <c r="AU344" s="168" t="s">
        <v>80</v>
      </c>
      <c r="AV344" s="11" t="s">
        <v>80</v>
      </c>
      <c r="AW344" s="11" t="s">
        <v>33</v>
      </c>
      <c r="AX344" s="11" t="s">
        <v>70</v>
      </c>
      <c r="AY344" s="168" t="s">
        <v>138</v>
      </c>
    </row>
    <row r="345" spans="2:65" s="11" customFormat="1">
      <c r="B345" s="160"/>
      <c r="D345" s="169" t="s">
        <v>147</v>
      </c>
      <c r="E345" s="168" t="s">
        <v>5</v>
      </c>
      <c r="F345" s="170" t="s">
        <v>659</v>
      </c>
      <c r="H345" s="171">
        <v>5.04</v>
      </c>
      <c r="L345" s="160"/>
      <c r="M345" s="165"/>
      <c r="N345" s="166"/>
      <c r="O345" s="166"/>
      <c r="P345" s="166"/>
      <c r="Q345" s="166"/>
      <c r="R345" s="166"/>
      <c r="S345" s="166"/>
      <c r="T345" s="167"/>
      <c r="AT345" s="168" t="s">
        <v>147</v>
      </c>
      <c r="AU345" s="168" t="s">
        <v>80</v>
      </c>
      <c r="AV345" s="11" t="s">
        <v>80</v>
      </c>
      <c r="AW345" s="11" t="s">
        <v>33</v>
      </c>
      <c r="AX345" s="11" t="s">
        <v>70</v>
      </c>
      <c r="AY345" s="168" t="s">
        <v>138</v>
      </c>
    </row>
    <row r="346" spans="2:65" s="12" customFormat="1">
      <c r="B346" s="172"/>
      <c r="D346" s="161" t="s">
        <v>147</v>
      </c>
      <c r="E346" s="173" t="s">
        <v>5</v>
      </c>
      <c r="F346" s="174" t="s">
        <v>165</v>
      </c>
      <c r="H346" s="175">
        <v>29.09</v>
      </c>
      <c r="L346" s="172"/>
      <c r="M346" s="176"/>
      <c r="N346" s="177"/>
      <c r="O346" s="177"/>
      <c r="P346" s="177"/>
      <c r="Q346" s="177"/>
      <c r="R346" s="177"/>
      <c r="S346" s="177"/>
      <c r="T346" s="178"/>
      <c r="AT346" s="179" t="s">
        <v>147</v>
      </c>
      <c r="AU346" s="179" t="s">
        <v>80</v>
      </c>
      <c r="AV346" s="12" t="s">
        <v>145</v>
      </c>
      <c r="AW346" s="12" t="s">
        <v>33</v>
      </c>
      <c r="AX346" s="12" t="s">
        <v>78</v>
      </c>
      <c r="AY346" s="179" t="s">
        <v>138</v>
      </c>
    </row>
    <row r="347" spans="2:65" s="1" customFormat="1" ht="22.5" customHeight="1">
      <c r="B347" s="148"/>
      <c r="C347" s="189" t="s">
        <v>669</v>
      </c>
      <c r="D347" s="189" t="s">
        <v>343</v>
      </c>
      <c r="E347" s="190" t="s">
        <v>670</v>
      </c>
      <c r="F347" s="191" t="s">
        <v>671</v>
      </c>
      <c r="G347" s="192" t="s">
        <v>143</v>
      </c>
      <c r="H347" s="193">
        <v>32.29</v>
      </c>
      <c r="I347" s="194"/>
      <c r="J347" s="194">
        <f>ROUND(I347*H347,2)</f>
        <v>0</v>
      </c>
      <c r="K347" s="191" t="s">
        <v>5</v>
      </c>
      <c r="L347" s="195"/>
      <c r="M347" s="196" t="s">
        <v>5</v>
      </c>
      <c r="N347" s="197" t="s">
        <v>41</v>
      </c>
      <c r="O347" s="157">
        <v>0</v>
      </c>
      <c r="P347" s="157">
        <f>O347*H347</f>
        <v>0</v>
      </c>
      <c r="Q347" s="157">
        <v>2.9999999999999997E-4</v>
      </c>
      <c r="R347" s="157">
        <f>Q347*H347</f>
        <v>9.6869999999999994E-3</v>
      </c>
      <c r="S347" s="157">
        <v>0</v>
      </c>
      <c r="T347" s="158">
        <f>S347*H347</f>
        <v>0</v>
      </c>
      <c r="AR347" s="22" t="s">
        <v>313</v>
      </c>
      <c r="AT347" s="22" t="s">
        <v>343</v>
      </c>
      <c r="AU347" s="22" t="s">
        <v>80</v>
      </c>
      <c r="AY347" s="22" t="s">
        <v>138</v>
      </c>
      <c r="BE347" s="159">
        <f>IF(N347="základní",J347,0)</f>
        <v>0</v>
      </c>
      <c r="BF347" s="159">
        <f>IF(N347="snížená",J347,0)</f>
        <v>0</v>
      </c>
      <c r="BG347" s="159">
        <f>IF(N347="zákl. přenesená",J347,0)</f>
        <v>0</v>
      </c>
      <c r="BH347" s="159">
        <f>IF(N347="sníž. přenesená",J347,0)</f>
        <v>0</v>
      </c>
      <c r="BI347" s="159">
        <f>IF(N347="nulová",J347,0)</f>
        <v>0</v>
      </c>
      <c r="BJ347" s="22" t="s">
        <v>78</v>
      </c>
      <c r="BK347" s="159">
        <f>ROUND(I347*H347,2)</f>
        <v>0</v>
      </c>
      <c r="BL347" s="22" t="s">
        <v>223</v>
      </c>
      <c r="BM347" s="22" t="s">
        <v>672</v>
      </c>
    </row>
    <row r="348" spans="2:65" s="11" customFormat="1">
      <c r="B348" s="160"/>
      <c r="D348" s="161" t="s">
        <v>147</v>
      </c>
      <c r="E348" s="162" t="s">
        <v>5</v>
      </c>
      <c r="F348" s="163" t="s">
        <v>673</v>
      </c>
      <c r="H348" s="164">
        <v>32.29</v>
      </c>
      <c r="L348" s="160"/>
      <c r="M348" s="165"/>
      <c r="N348" s="166"/>
      <c r="O348" s="166"/>
      <c r="P348" s="166"/>
      <c r="Q348" s="166"/>
      <c r="R348" s="166"/>
      <c r="S348" s="166"/>
      <c r="T348" s="167"/>
      <c r="AT348" s="168" t="s">
        <v>147</v>
      </c>
      <c r="AU348" s="168" t="s">
        <v>80</v>
      </c>
      <c r="AV348" s="11" t="s">
        <v>80</v>
      </c>
      <c r="AW348" s="11" t="s">
        <v>33</v>
      </c>
      <c r="AX348" s="11" t="s">
        <v>78</v>
      </c>
      <c r="AY348" s="168" t="s">
        <v>138</v>
      </c>
    </row>
    <row r="349" spans="2:65" s="1" customFormat="1" ht="22.5" customHeight="1">
      <c r="B349" s="148"/>
      <c r="C349" s="149" t="s">
        <v>674</v>
      </c>
      <c r="D349" s="149" t="s">
        <v>140</v>
      </c>
      <c r="E349" s="150" t="s">
        <v>675</v>
      </c>
      <c r="F349" s="151" t="s">
        <v>676</v>
      </c>
      <c r="G349" s="152" t="s">
        <v>189</v>
      </c>
      <c r="H349" s="153">
        <v>0.19900000000000001</v>
      </c>
      <c r="I349" s="154"/>
      <c r="J349" s="154">
        <f>ROUND(I349*H349,2)</f>
        <v>0</v>
      </c>
      <c r="K349" s="151" t="s">
        <v>144</v>
      </c>
      <c r="L349" s="36"/>
      <c r="M349" s="155" t="s">
        <v>5</v>
      </c>
      <c r="N349" s="156" t="s">
        <v>41</v>
      </c>
      <c r="O349" s="157">
        <v>1.238</v>
      </c>
      <c r="P349" s="157">
        <f>O349*H349</f>
        <v>0.246362</v>
      </c>
      <c r="Q349" s="157">
        <v>0</v>
      </c>
      <c r="R349" s="157">
        <f>Q349*H349</f>
        <v>0</v>
      </c>
      <c r="S349" s="157">
        <v>0</v>
      </c>
      <c r="T349" s="158">
        <f>S349*H349</f>
        <v>0</v>
      </c>
      <c r="AR349" s="22" t="s">
        <v>223</v>
      </c>
      <c r="AT349" s="22" t="s">
        <v>140</v>
      </c>
      <c r="AU349" s="22" t="s">
        <v>80</v>
      </c>
      <c r="AY349" s="22" t="s">
        <v>138</v>
      </c>
      <c r="BE349" s="159">
        <f>IF(N349="základní",J349,0)</f>
        <v>0</v>
      </c>
      <c r="BF349" s="159">
        <f>IF(N349="snížená",J349,0)</f>
        <v>0</v>
      </c>
      <c r="BG349" s="159">
        <f>IF(N349="zákl. přenesená",J349,0)</f>
        <v>0</v>
      </c>
      <c r="BH349" s="159">
        <f>IF(N349="sníž. přenesená",J349,0)</f>
        <v>0</v>
      </c>
      <c r="BI349" s="159">
        <f>IF(N349="nulová",J349,0)</f>
        <v>0</v>
      </c>
      <c r="BJ349" s="22" t="s">
        <v>78</v>
      </c>
      <c r="BK349" s="159">
        <f>ROUND(I349*H349,2)</f>
        <v>0</v>
      </c>
      <c r="BL349" s="22" t="s">
        <v>223</v>
      </c>
      <c r="BM349" s="22" t="s">
        <v>677</v>
      </c>
    </row>
    <row r="350" spans="2:65" s="10" customFormat="1" ht="29.85" customHeight="1">
      <c r="B350" s="135"/>
      <c r="D350" s="145" t="s">
        <v>69</v>
      </c>
      <c r="E350" s="146" t="s">
        <v>678</v>
      </c>
      <c r="F350" s="146" t="s">
        <v>679</v>
      </c>
      <c r="J350" s="147">
        <f>BK350</f>
        <v>0</v>
      </c>
      <c r="L350" s="135"/>
      <c r="M350" s="139"/>
      <c r="N350" s="140"/>
      <c r="O350" s="140"/>
      <c r="P350" s="141">
        <f>SUM(P351:P366)</f>
        <v>13.61321</v>
      </c>
      <c r="Q350" s="140"/>
      <c r="R350" s="141">
        <f>SUM(R351:R366)</f>
        <v>0.34113399999999994</v>
      </c>
      <c r="S350" s="140"/>
      <c r="T350" s="142">
        <f>SUM(T351:T366)</f>
        <v>0</v>
      </c>
      <c r="AR350" s="136" t="s">
        <v>80</v>
      </c>
      <c r="AT350" s="143" t="s">
        <v>69</v>
      </c>
      <c r="AU350" s="143" t="s">
        <v>78</v>
      </c>
      <c r="AY350" s="136" t="s">
        <v>138</v>
      </c>
      <c r="BK350" s="144">
        <f>SUM(BK351:BK366)</f>
        <v>0</v>
      </c>
    </row>
    <row r="351" spans="2:65" s="1" customFormat="1" ht="22.5" customHeight="1">
      <c r="B351" s="148"/>
      <c r="C351" s="149" t="s">
        <v>680</v>
      </c>
      <c r="D351" s="149" t="s">
        <v>140</v>
      </c>
      <c r="E351" s="150" t="s">
        <v>681</v>
      </c>
      <c r="F351" s="151" t="s">
        <v>682</v>
      </c>
      <c r="G351" s="152" t="s">
        <v>143</v>
      </c>
      <c r="H351" s="153">
        <v>17.399999999999999</v>
      </c>
      <c r="I351" s="154"/>
      <c r="J351" s="154">
        <f>ROUND(I351*H351,2)</f>
        <v>0</v>
      </c>
      <c r="K351" s="151" t="s">
        <v>144</v>
      </c>
      <c r="L351" s="36"/>
      <c r="M351" s="155" t="s">
        <v>5</v>
      </c>
      <c r="N351" s="156" t="s">
        <v>41</v>
      </c>
      <c r="O351" s="157">
        <v>0.06</v>
      </c>
      <c r="P351" s="157">
        <f>O351*H351</f>
        <v>1.0439999999999998</v>
      </c>
      <c r="Q351" s="157">
        <v>0</v>
      </c>
      <c r="R351" s="157">
        <f>Q351*H351</f>
        <v>0</v>
      </c>
      <c r="S351" s="157">
        <v>0</v>
      </c>
      <c r="T351" s="158">
        <f>S351*H351</f>
        <v>0</v>
      </c>
      <c r="AR351" s="22" t="s">
        <v>223</v>
      </c>
      <c r="AT351" s="22" t="s">
        <v>140</v>
      </c>
      <c r="AU351" s="22" t="s">
        <v>80</v>
      </c>
      <c r="AY351" s="22" t="s">
        <v>138</v>
      </c>
      <c r="BE351" s="159">
        <f>IF(N351="základní",J351,0)</f>
        <v>0</v>
      </c>
      <c r="BF351" s="159">
        <f>IF(N351="snížená",J351,0)</f>
        <v>0</v>
      </c>
      <c r="BG351" s="159">
        <f>IF(N351="zákl. přenesená",J351,0)</f>
        <v>0</v>
      </c>
      <c r="BH351" s="159">
        <f>IF(N351="sníž. přenesená",J351,0)</f>
        <v>0</v>
      </c>
      <c r="BI351" s="159">
        <f>IF(N351="nulová",J351,0)</f>
        <v>0</v>
      </c>
      <c r="BJ351" s="22" t="s">
        <v>78</v>
      </c>
      <c r="BK351" s="159">
        <f>ROUND(I351*H351,2)</f>
        <v>0</v>
      </c>
      <c r="BL351" s="22" t="s">
        <v>223</v>
      </c>
      <c r="BM351" s="22" t="s">
        <v>683</v>
      </c>
    </row>
    <row r="352" spans="2:65" s="11" customFormat="1">
      <c r="B352" s="160"/>
      <c r="D352" s="161" t="s">
        <v>147</v>
      </c>
      <c r="E352" s="162" t="s">
        <v>5</v>
      </c>
      <c r="F352" s="163" t="s">
        <v>358</v>
      </c>
      <c r="H352" s="164">
        <v>17.399999999999999</v>
      </c>
      <c r="L352" s="160"/>
      <c r="M352" s="165"/>
      <c r="N352" s="166"/>
      <c r="O352" s="166"/>
      <c r="P352" s="166"/>
      <c r="Q352" s="166"/>
      <c r="R352" s="166"/>
      <c r="S352" s="166"/>
      <c r="T352" s="167"/>
      <c r="AT352" s="168" t="s">
        <v>147</v>
      </c>
      <c r="AU352" s="168" t="s">
        <v>80</v>
      </c>
      <c r="AV352" s="11" t="s">
        <v>80</v>
      </c>
      <c r="AW352" s="11" t="s">
        <v>33</v>
      </c>
      <c r="AX352" s="11" t="s">
        <v>78</v>
      </c>
      <c r="AY352" s="168" t="s">
        <v>138</v>
      </c>
    </row>
    <row r="353" spans="2:65" s="1" customFormat="1" ht="22.5" customHeight="1">
      <c r="B353" s="148"/>
      <c r="C353" s="189" t="s">
        <v>684</v>
      </c>
      <c r="D353" s="189" t="s">
        <v>343</v>
      </c>
      <c r="E353" s="190" t="s">
        <v>685</v>
      </c>
      <c r="F353" s="191" t="s">
        <v>686</v>
      </c>
      <c r="G353" s="192" t="s">
        <v>143</v>
      </c>
      <c r="H353" s="193">
        <v>17.748000000000001</v>
      </c>
      <c r="I353" s="194"/>
      <c r="J353" s="194">
        <f>ROUND(I353*H353,2)</f>
        <v>0</v>
      </c>
      <c r="K353" s="191" t="s">
        <v>5</v>
      </c>
      <c r="L353" s="195"/>
      <c r="M353" s="196" t="s">
        <v>5</v>
      </c>
      <c r="N353" s="197" t="s">
        <v>41</v>
      </c>
      <c r="O353" s="157">
        <v>0</v>
      </c>
      <c r="P353" s="157">
        <f>O353*H353</f>
        <v>0</v>
      </c>
      <c r="Q353" s="157">
        <v>4.1999999999999997E-3</v>
      </c>
      <c r="R353" s="157">
        <f>Q353*H353</f>
        <v>7.45416E-2</v>
      </c>
      <c r="S353" s="157">
        <v>0</v>
      </c>
      <c r="T353" s="158">
        <f>S353*H353</f>
        <v>0</v>
      </c>
      <c r="AR353" s="22" t="s">
        <v>313</v>
      </c>
      <c r="AT353" s="22" t="s">
        <v>343</v>
      </c>
      <c r="AU353" s="22" t="s">
        <v>80</v>
      </c>
      <c r="AY353" s="22" t="s">
        <v>138</v>
      </c>
      <c r="BE353" s="159">
        <f>IF(N353="základní",J353,0)</f>
        <v>0</v>
      </c>
      <c r="BF353" s="159">
        <f>IF(N353="snížená",J353,0)</f>
        <v>0</v>
      </c>
      <c r="BG353" s="159">
        <f>IF(N353="zákl. přenesená",J353,0)</f>
        <v>0</v>
      </c>
      <c r="BH353" s="159">
        <f>IF(N353="sníž. přenesená",J353,0)</f>
        <v>0</v>
      </c>
      <c r="BI353" s="159">
        <f>IF(N353="nulová",J353,0)</f>
        <v>0</v>
      </c>
      <c r="BJ353" s="22" t="s">
        <v>78</v>
      </c>
      <c r="BK353" s="159">
        <f>ROUND(I353*H353,2)</f>
        <v>0</v>
      </c>
      <c r="BL353" s="22" t="s">
        <v>223</v>
      </c>
      <c r="BM353" s="22" t="s">
        <v>687</v>
      </c>
    </row>
    <row r="354" spans="2:65" s="11" customFormat="1">
      <c r="B354" s="160"/>
      <c r="D354" s="161" t="s">
        <v>147</v>
      </c>
      <c r="E354" s="162" t="s">
        <v>5</v>
      </c>
      <c r="F354" s="163" t="s">
        <v>688</v>
      </c>
      <c r="H354" s="164">
        <v>17.748000000000001</v>
      </c>
      <c r="L354" s="160"/>
      <c r="M354" s="165"/>
      <c r="N354" s="166"/>
      <c r="O354" s="166"/>
      <c r="P354" s="166"/>
      <c r="Q354" s="166"/>
      <c r="R354" s="166"/>
      <c r="S354" s="166"/>
      <c r="T354" s="167"/>
      <c r="AT354" s="168" t="s">
        <v>147</v>
      </c>
      <c r="AU354" s="168" t="s">
        <v>80</v>
      </c>
      <c r="AV354" s="11" t="s">
        <v>80</v>
      </c>
      <c r="AW354" s="11" t="s">
        <v>33</v>
      </c>
      <c r="AX354" s="11" t="s">
        <v>78</v>
      </c>
      <c r="AY354" s="168" t="s">
        <v>138</v>
      </c>
    </row>
    <row r="355" spans="2:65" s="1" customFormat="1" ht="22.5" customHeight="1">
      <c r="B355" s="148"/>
      <c r="C355" s="149" t="s">
        <v>689</v>
      </c>
      <c r="D355" s="149" t="s">
        <v>140</v>
      </c>
      <c r="E355" s="150" t="s">
        <v>690</v>
      </c>
      <c r="F355" s="151" t="s">
        <v>691</v>
      </c>
      <c r="G355" s="152" t="s">
        <v>143</v>
      </c>
      <c r="H355" s="153">
        <v>7.05</v>
      </c>
      <c r="I355" s="154"/>
      <c r="J355" s="154">
        <f>ROUND(I355*H355,2)</f>
        <v>0</v>
      </c>
      <c r="K355" s="151" t="s">
        <v>144</v>
      </c>
      <c r="L355" s="36"/>
      <c r="M355" s="155" t="s">
        <v>5</v>
      </c>
      <c r="N355" s="156" t="s">
        <v>41</v>
      </c>
      <c r="O355" s="157">
        <v>0.21099999999999999</v>
      </c>
      <c r="P355" s="157">
        <f>O355*H355</f>
        <v>1.4875499999999999</v>
      </c>
      <c r="Q355" s="157">
        <v>6.0000000000000001E-3</v>
      </c>
      <c r="R355" s="157">
        <f>Q355*H355</f>
        <v>4.2299999999999997E-2</v>
      </c>
      <c r="S355" s="157">
        <v>0</v>
      </c>
      <c r="T355" s="158">
        <f>S355*H355</f>
        <v>0</v>
      </c>
      <c r="AR355" s="22" t="s">
        <v>223</v>
      </c>
      <c r="AT355" s="22" t="s">
        <v>140</v>
      </c>
      <c r="AU355" s="22" t="s">
        <v>80</v>
      </c>
      <c r="AY355" s="22" t="s">
        <v>138</v>
      </c>
      <c r="BE355" s="159">
        <f>IF(N355="základní",J355,0)</f>
        <v>0</v>
      </c>
      <c r="BF355" s="159">
        <f>IF(N355="snížená",J355,0)</f>
        <v>0</v>
      </c>
      <c r="BG355" s="159">
        <f>IF(N355="zákl. přenesená",J355,0)</f>
        <v>0</v>
      </c>
      <c r="BH355" s="159">
        <f>IF(N355="sníž. přenesená",J355,0)</f>
        <v>0</v>
      </c>
      <c r="BI355" s="159">
        <f>IF(N355="nulová",J355,0)</f>
        <v>0</v>
      </c>
      <c r="BJ355" s="22" t="s">
        <v>78</v>
      </c>
      <c r="BK355" s="159">
        <f>ROUND(I355*H355,2)</f>
        <v>0</v>
      </c>
      <c r="BL355" s="22" t="s">
        <v>223</v>
      </c>
      <c r="BM355" s="22" t="s">
        <v>692</v>
      </c>
    </row>
    <row r="356" spans="2:65" s="11" customFormat="1">
      <c r="B356" s="160"/>
      <c r="D356" s="161" t="s">
        <v>147</v>
      </c>
      <c r="E356" s="162" t="s">
        <v>5</v>
      </c>
      <c r="F356" s="163" t="s">
        <v>693</v>
      </c>
      <c r="H356" s="164">
        <v>7.05</v>
      </c>
      <c r="L356" s="160"/>
      <c r="M356" s="165"/>
      <c r="N356" s="166"/>
      <c r="O356" s="166"/>
      <c r="P356" s="166"/>
      <c r="Q356" s="166"/>
      <c r="R356" s="166"/>
      <c r="S356" s="166"/>
      <c r="T356" s="167"/>
      <c r="AT356" s="168" t="s">
        <v>147</v>
      </c>
      <c r="AU356" s="168" t="s">
        <v>80</v>
      </c>
      <c r="AV356" s="11" t="s">
        <v>80</v>
      </c>
      <c r="AW356" s="11" t="s">
        <v>33</v>
      </c>
      <c r="AX356" s="11" t="s">
        <v>78</v>
      </c>
      <c r="AY356" s="168" t="s">
        <v>138</v>
      </c>
    </row>
    <row r="357" spans="2:65" s="1" customFormat="1" ht="31.5" customHeight="1">
      <c r="B357" s="148"/>
      <c r="C357" s="149" t="s">
        <v>694</v>
      </c>
      <c r="D357" s="149" t="s">
        <v>140</v>
      </c>
      <c r="E357" s="150" t="s">
        <v>695</v>
      </c>
      <c r="F357" s="151" t="s">
        <v>696</v>
      </c>
      <c r="G357" s="152" t="s">
        <v>143</v>
      </c>
      <c r="H357" s="153">
        <v>43.52</v>
      </c>
      <c r="I357" s="154"/>
      <c r="J357" s="154">
        <f>ROUND(I357*H357,2)</f>
        <v>0</v>
      </c>
      <c r="K357" s="151" t="s">
        <v>144</v>
      </c>
      <c r="L357" s="36"/>
      <c r="M357" s="155" t="s">
        <v>5</v>
      </c>
      <c r="N357" s="156" t="s">
        <v>41</v>
      </c>
      <c r="O357" s="157">
        <v>0.128</v>
      </c>
      <c r="P357" s="157">
        <f>O357*H357</f>
        <v>5.5705600000000004</v>
      </c>
      <c r="Q357" s="157">
        <v>5.8E-4</v>
      </c>
      <c r="R357" s="157">
        <f>Q357*H357</f>
        <v>2.5241600000000003E-2</v>
      </c>
      <c r="S357" s="157">
        <v>0</v>
      </c>
      <c r="T357" s="158">
        <f>S357*H357</f>
        <v>0</v>
      </c>
      <c r="AR357" s="22" t="s">
        <v>223</v>
      </c>
      <c r="AT357" s="22" t="s">
        <v>140</v>
      </c>
      <c r="AU357" s="22" t="s">
        <v>80</v>
      </c>
      <c r="AY357" s="22" t="s">
        <v>138</v>
      </c>
      <c r="BE357" s="159">
        <f>IF(N357="základní",J357,0)</f>
        <v>0</v>
      </c>
      <c r="BF357" s="159">
        <f>IF(N357="snížená",J357,0)</f>
        <v>0</v>
      </c>
      <c r="BG357" s="159">
        <f>IF(N357="zákl. přenesená",J357,0)</f>
        <v>0</v>
      </c>
      <c r="BH357" s="159">
        <f>IF(N357="sníž. přenesená",J357,0)</f>
        <v>0</v>
      </c>
      <c r="BI357" s="159">
        <f>IF(N357="nulová",J357,0)</f>
        <v>0</v>
      </c>
      <c r="BJ357" s="22" t="s">
        <v>78</v>
      </c>
      <c r="BK357" s="159">
        <f>ROUND(I357*H357,2)</f>
        <v>0</v>
      </c>
      <c r="BL357" s="22" t="s">
        <v>223</v>
      </c>
      <c r="BM357" s="22" t="s">
        <v>697</v>
      </c>
    </row>
    <row r="358" spans="2:65" s="11" customFormat="1">
      <c r="B358" s="160"/>
      <c r="D358" s="161" t="s">
        <v>147</v>
      </c>
      <c r="E358" s="162" t="s">
        <v>5</v>
      </c>
      <c r="F358" s="163" t="s">
        <v>698</v>
      </c>
      <c r="H358" s="164">
        <v>43.52</v>
      </c>
      <c r="L358" s="160"/>
      <c r="M358" s="165"/>
      <c r="N358" s="166"/>
      <c r="O358" s="166"/>
      <c r="P358" s="166"/>
      <c r="Q358" s="166"/>
      <c r="R358" s="166"/>
      <c r="S358" s="166"/>
      <c r="T358" s="167"/>
      <c r="AT358" s="168" t="s">
        <v>147</v>
      </c>
      <c r="AU358" s="168" t="s">
        <v>80</v>
      </c>
      <c r="AV358" s="11" t="s">
        <v>80</v>
      </c>
      <c r="AW358" s="11" t="s">
        <v>33</v>
      </c>
      <c r="AX358" s="11" t="s">
        <v>78</v>
      </c>
      <c r="AY358" s="168" t="s">
        <v>138</v>
      </c>
    </row>
    <row r="359" spans="2:65" s="1" customFormat="1" ht="22.5" customHeight="1">
      <c r="B359" s="148"/>
      <c r="C359" s="189" t="s">
        <v>699</v>
      </c>
      <c r="D359" s="189" t="s">
        <v>343</v>
      </c>
      <c r="E359" s="190" t="s">
        <v>700</v>
      </c>
      <c r="F359" s="191" t="s">
        <v>701</v>
      </c>
      <c r="G359" s="192" t="s">
        <v>143</v>
      </c>
      <c r="H359" s="193">
        <v>44.39</v>
      </c>
      <c r="I359" s="194"/>
      <c r="J359" s="194">
        <f>ROUND(I359*H359,2)</f>
        <v>0</v>
      </c>
      <c r="K359" s="191" t="s">
        <v>144</v>
      </c>
      <c r="L359" s="195"/>
      <c r="M359" s="196" t="s">
        <v>5</v>
      </c>
      <c r="N359" s="197" t="s">
        <v>41</v>
      </c>
      <c r="O359" s="157">
        <v>0</v>
      </c>
      <c r="P359" s="157">
        <f>O359*H359</f>
        <v>0</v>
      </c>
      <c r="Q359" s="157">
        <v>3.0000000000000001E-3</v>
      </c>
      <c r="R359" s="157">
        <f>Q359*H359</f>
        <v>0.13317000000000001</v>
      </c>
      <c r="S359" s="157">
        <v>0</v>
      </c>
      <c r="T359" s="158">
        <f>S359*H359</f>
        <v>0</v>
      </c>
      <c r="AR359" s="22" t="s">
        <v>313</v>
      </c>
      <c r="AT359" s="22" t="s">
        <v>343</v>
      </c>
      <c r="AU359" s="22" t="s">
        <v>80</v>
      </c>
      <c r="AY359" s="22" t="s">
        <v>138</v>
      </c>
      <c r="BE359" s="159">
        <f>IF(N359="základní",J359,0)</f>
        <v>0</v>
      </c>
      <c r="BF359" s="159">
        <f>IF(N359="snížená",J359,0)</f>
        <v>0</v>
      </c>
      <c r="BG359" s="159">
        <f>IF(N359="zákl. přenesená",J359,0)</f>
        <v>0</v>
      </c>
      <c r="BH359" s="159">
        <f>IF(N359="sníž. přenesená",J359,0)</f>
        <v>0</v>
      </c>
      <c r="BI359" s="159">
        <f>IF(N359="nulová",J359,0)</f>
        <v>0</v>
      </c>
      <c r="BJ359" s="22" t="s">
        <v>78</v>
      </c>
      <c r="BK359" s="159">
        <f>ROUND(I359*H359,2)</f>
        <v>0</v>
      </c>
      <c r="BL359" s="22" t="s">
        <v>223</v>
      </c>
      <c r="BM359" s="22" t="s">
        <v>702</v>
      </c>
    </row>
    <row r="360" spans="2:65" s="1" customFormat="1" ht="27">
      <c r="B360" s="36"/>
      <c r="D360" s="169" t="s">
        <v>304</v>
      </c>
      <c r="F360" s="187" t="s">
        <v>703</v>
      </c>
      <c r="L360" s="36"/>
      <c r="M360" s="188"/>
      <c r="N360" s="37"/>
      <c r="O360" s="37"/>
      <c r="P360" s="37"/>
      <c r="Q360" s="37"/>
      <c r="R360" s="37"/>
      <c r="S360" s="37"/>
      <c r="T360" s="65"/>
      <c r="AT360" s="22" t="s">
        <v>304</v>
      </c>
      <c r="AU360" s="22" t="s">
        <v>80</v>
      </c>
    </row>
    <row r="361" spans="2:65" s="11" customFormat="1">
      <c r="B361" s="160"/>
      <c r="D361" s="161" t="s">
        <v>147</v>
      </c>
      <c r="E361" s="162" t="s">
        <v>5</v>
      </c>
      <c r="F361" s="163" t="s">
        <v>704</v>
      </c>
      <c r="H361" s="164">
        <v>44.39</v>
      </c>
      <c r="L361" s="160"/>
      <c r="M361" s="165"/>
      <c r="N361" s="166"/>
      <c r="O361" s="166"/>
      <c r="P361" s="166"/>
      <c r="Q361" s="166"/>
      <c r="R361" s="166"/>
      <c r="S361" s="166"/>
      <c r="T361" s="167"/>
      <c r="AT361" s="168" t="s">
        <v>147</v>
      </c>
      <c r="AU361" s="168" t="s">
        <v>80</v>
      </c>
      <c r="AV361" s="11" t="s">
        <v>80</v>
      </c>
      <c r="AW361" s="11" t="s">
        <v>33</v>
      </c>
      <c r="AX361" s="11" t="s">
        <v>78</v>
      </c>
      <c r="AY361" s="168" t="s">
        <v>138</v>
      </c>
    </row>
    <row r="362" spans="2:65" s="1" customFormat="1" ht="22.5" customHeight="1">
      <c r="B362" s="148"/>
      <c r="C362" s="149" t="s">
        <v>705</v>
      </c>
      <c r="D362" s="149" t="s">
        <v>140</v>
      </c>
      <c r="E362" s="150" t="s">
        <v>706</v>
      </c>
      <c r="F362" s="151" t="s">
        <v>707</v>
      </c>
      <c r="G362" s="152" t="s">
        <v>143</v>
      </c>
      <c r="H362" s="153">
        <v>21.76</v>
      </c>
      <c r="I362" s="154"/>
      <c r="J362" s="154">
        <f>ROUND(I362*H362,2)</f>
        <v>0</v>
      </c>
      <c r="K362" s="151" t="s">
        <v>144</v>
      </c>
      <c r="L362" s="36"/>
      <c r="M362" s="155" t="s">
        <v>5</v>
      </c>
      <c r="N362" s="156" t="s">
        <v>41</v>
      </c>
      <c r="O362" s="157">
        <v>0.22600000000000001</v>
      </c>
      <c r="P362" s="157">
        <f>O362*H362</f>
        <v>4.9177600000000004</v>
      </c>
      <c r="Q362" s="157">
        <v>5.8E-4</v>
      </c>
      <c r="R362" s="157">
        <f>Q362*H362</f>
        <v>1.2620800000000001E-2</v>
      </c>
      <c r="S362" s="157">
        <v>0</v>
      </c>
      <c r="T362" s="158">
        <f>S362*H362</f>
        <v>0</v>
      </c>
      <c r="AR362" s="22" t="s">
        <v>223</v>
      </c>
      <c r="AT362" s="22" t="s">
        <v>140</v>
      </c>
      <c r="AU362" s="22" t="s">
        <v>80</v>
      </c>
      <c r="AY362" s="22" t="s">
        <v>138</v>
      </c>
      <c r="BE362" s="159">
        <f>IF(N362="základní",J362,0)</f>
        <v>0</v>
      </c>
      <c r="BF362" s="159">
        <f>IF(N362="snížená",J362,0)</f>
        <v>0</v>
      </c>
      <c r="BG362" s="159">
        <f>IF(N362="zákl. přenesená",J362,0)</f>
        <v>0</v>
      </c>
      <c r="BH362" s="159">
        <f>IF(N362="sníž. přenesená",J362,0)</f>
        <v>0</v>
      </c>
      <c r="BI362" s="159">
        <f>IF(N362="nulová",J362,0)</f>
        <v>0</v>
      </c>
      <c r="BJ362" s="22" t="s">
        <v>78</v>
      </c>
      <c r="BK362" s="159">
        <f>ROUND(I362*H362,2)</f>
        <v>0</v>
      </c>
      <c r="BL362" s="22" t="s">
        <v>223</v>
      </c>
      <c r="BM362" s="22" t="s">
        <v>708</v>
      </c>
    </row>
    <row r="363" spans="2:65" s="11" customFormat="1">
      <c r="B363" s="160"/>
      <c r="D363" s="161" t="s">
        <v>147</v>
      </c>
      <c r="E363" s="162" t="s">
        <v>5</v>
      </c>
      <c r="F363" s="163" t="s">
        <v>709</v>
      </c>
      <c r="H363" s="164">
        <v>21.76</v>
      </c>
      <c r="L363" s="160"/>
      <c r="M363" s="165"/>
      <c r="N363" s="166"/>
      <c r="O363" s="166"/>
      <c r="P363" s="166"/>
      <c r="Q363" s="166"/>
      <c r="R363" s="166"/>
      <c r="S363" s="166"/>
      <c r="T363" s="167"/>
      <c r="AT363" s="168" t="s">
        <v>147</v>
      </c>
      <c r="AU363" s="168" t="s">
        <v>80</v>
      </c>
      <c r="AV363" s="11" t="s">
        <v>80</v>
      </c>
      <c r="AW363" s="11" t="s">
        <v>33</v>
      </c>
      <c r="AX363" s="11" t="s">
        <v>78</v>
      </c>
      <c r="AY363" s="168" t="s">
        <v>138</v>
      </c>
    </row>
    <row r="364" spans="2:65" s="1" customFormat="1" ht="22.5" customHeight="1">
      <c r="B364" s="148"/>
      <c r="C364" s="189" t="s">
        <v>710</v>
      </c>
      <c r="D364" s="189" t="s">
        <v>343</v>
      </c>
      <c r="E364" s="190" t="s">
        <v>711</v>
      </c>
      <c r="F364" s="191" t="s">
        <v>712</v>
      </c>
      <c r="G364" s="192" t="s">
        <v>161</v>
      </c>
      <c r="H364" s="193">
        <v>2.6629999999999998</v>
      </c>
      <c r="I364" s="194"/>
      <c r="J364" s="194">
        <f>ROUND(I364*H364,2)</f>
        <v>0</v>
      </c>
      <c r="K364" s="191" t="s">
        <v>144</v>
      </c>
      <c r="L364" s="195"/>
      <c r="M364" s="196" t="s">
        <v>5</v>
      </c>
      <c r="N364" s="197" t="s">
        <v>41</v>
      </c>
      <c r="O364" s="157">
        <v>0</v>
      </c>
      <c r="P364" s="157">
        <f>O364*H364</f>
        <v>0</v>
      </c>
      <c r="Q364" s="157">
        <v>0.02</v>
      </c>
      <c r="R364" s="157">
        <f>Q364*H364</f>
        <v>5.3259999999999995E-2</v>
      </c>
      <c r="S364" s="157">
        <v>0</v>
      </c>
      <c r="T364" s="158">
        <f>S364*H364</f>
        <v>0</v>
      </c>
      <c r="AR364" s="22" t="s">
        <v>313</v>
      </c>
      <c r="AT364" s="22" t="s">
        <v>343</v>
      </c>
      <c r="AU364" s="22" t="s">
        <v>80</v>
      </c>
      <c r="AY364" s="22" t="s">
        <v>138</v>
      </c>
      <c r="BE364" s="159">
        <f>IF(N364="základní",J364,0)</f>
        <v>0</v>
      </c>
      <c r="BF364" s="159">
        <f>IF(N364="snížená",J364,0)</f>
        <v>0</v>
      </c>
      <c r="BG364" s="159">
        <f>IF(N364="zákl. přenesená",J364,0)</f>
        <v>0</v>
      </c>
      <c r="BH364" s="159">
        <f>IF(N364="sníž. přenesená",J364,0)</f>
        <v>0</v>
      </c>
      <c r="BI364" s="159">
        <f>IF(N364="nulová",J364,0)</f>
        <v>0</v>
      </c>
      <c r="BJ364" s="22" t="s">
        <v>78</v>
      </c>
      <c r="BK364" s="159">
        <f>ROUND(I364*H364,2)</f>
        <v>0</v>
      </c>
      <c r="BL364" s="22" t="s">
        <v>223</v>
      </c>
      <c r="BM364" s="22" t="s">
        <v>713</v>
      </c>
    </row>
    <row r="365" spans="2:65" s="11" customFormat="1">
      <c r="B365" s="160"/>
      <c r="D365" s="161" t="s">
        <v>147</v>
      </c>
      <c r="E365" s="162" t="s">
        <v>5</v>
      </c>
      <c r="F365" s="163" t="s">
        <v>714</v>
      </c>
      <c r="H365" s="164">
        <v>2.6629999999999998</v>
      </c>
      <c r="L365" s="160"/>
      <c r="M365" s="165"/>
      <c r="N365" s="166"/>
      <c r="O365" s="166"/>
      <c r="P365" s="166"/>
      <c r="Q365" s="166"/>
      <c r="R365" s="166"/>
      <c r="S365" s="166"/>
      <c r="T365" s="167"/>
      <c r="AT365" s="168" t="s">
        <v>147</v>
      </c>
      <c r="AU365" s="168" t="s">
        <v>80</v>
      </c>
      <c r="AV365" s="11" t="s">
        <v>80</v>
      </c>
      <c r="AW365" s="11" t="s">
        <v>33</v>
      </c>
      <c r="AX365" s="11" t="s">
        <v>78</v>
      </c>
      <c r="AY365" s="168" t="s">
        <v>138</v>
      </c>
    </row>
    <row r="366" spans="2:65" s="1" customFormat="1" ht="22.5" customHeight="1">
      <c r="B366" s="148"/>
      <c r="C366" s="149" t="s">
        <v>715</v>
      </c>
      <c r="D366" s="149" t="s">
        <v>140</v>
      </c>
      <c r="E366" s="150" t="s">
        <v>716</v>
      </c>
      <c r="F366" s="151" t="s">
        <v>717</v>
      </c>
      <c r="G366" s="152" t="s">
        <v>189</v>
      </c>
      <c r="H366" s="153">
        <v>0.34100000000000003</v>
      </c>
      <c r="I366" s="154"/>
      <c r="J366" s="154">
        <f>ROUND(I366*H366,2)</f>
        <v>0</v>
      </c>
      <c r="K366" s="151" t="s">
        <v>144</v>
      </c>
      <c r="L366" s="36"/>
      <c r="M366" s="155" t="s">
        <v>5</v>
      </c>
      <c r="N366" s="156" t="s">
        <v>41</v>
      </c>
      <c r="O366" s="157">
        <v>1.74</v>
      </c>
      <c r="P366" s="157">
        <f>O366*H366</f>
        <v>0.59334000000000009</v>
      </c>
      <c r="Q366" s="157">
        <v>0</v>
      </c>
      <c r="R366" s="157">
        <f>Q366*H366</f>
        <v>0</v>
      </c>
      <c r="S366" s="157">
        <v>0</v>
      </c>
      <c r="T366" s="158">
        <f>S366*H366</f>
        <v>0</v>
      </c>
      <c r="AR366" s="22" t="s">
        <v>223</v>
      </c>
      <c r="AT366" s="22" t="s">
        <v>140</v>
      </c>
      <c r="AU366" s="22" t="s">
        <v>80</v>
      </c>
      <c r="AY366" s="22" t="s">
        <v>138</v>
      </c>
      <c r="BE366" s="159">
        <f>IF(N366="základní",J366,0)</f>
        <v>0</v>
      </c>
      <c r="BF366" s="159">
        <f>IF(N366="snížená",J366,0)</f>
        <v>0</v>
      </c>
      <c r="BG366" s="159">
        <f>IF(N366="zákl. přenesená",J366,0)</f>
        <v>0</v>
      </c>
      <c r="BH366" s="159">
        <f>IF(N366="sníž. přenesená",J366,0)</f>
        <v>0</v>
      </c>
      <c r="BI366" s="159">
        <f>IF(N366="nulová",J366,0)</f>
        <v>0</v>
      </c>
      <c r="BJ366" s="22" t="s">
        <v>78</v>
      </c>
      <c r="BK366" s="159">
        <f>ROUND(I366*H366,2)</f>
        <v>0</v>
      </c>
      <c r="BL366" s="22" t="s">
        <v>223</v>
      </c>
      <c r="BM366" s="22" t="s">
        <v>718</v>
      </c>
    </row>
    <row r="367" spans="2:65" s="10" customFormat="1" ht="29.85" customHeight="1">
      <c r="B367" s="135"/>
      <c r="D367" s="145" t="s">
        <v>69</v>
      </c>
      <c r="E367" s="146" t="s">
        <v>719</v>
      </c>
      <c r="F367" s="146" t="s">
        <v>720</v>
      </c>
      <c r="J367" s="147">
        <f>BK367</f>
        <v>0</v>
      </c>
      <c r="L367" s="135"/>
      <c r="M367" s="139"/>
      <c r="N367" s="140"/>
      <c r="O367" s="140"/>
      <c r="P367" s="141">
        <f>P368</f>
        <v>0</v>
      </c>
      <c r="Q367" s="140"/>
      <c r="R367" s="141">
        <f>R368</f>
        <v>0</v>
      </c>
      <c r="S367" s="140"/>
      <c r="T367" s="142">
        <f>T368</f>
        <v>0</v>
      </c>
      <c r="AR367" s="136" t="s">
        <v>80</v>
      </c>
      <c r="AT367" s="143" t="s">
        <v>69</v>
      </c>
      <c r="AU367" s="143" t="s">
        <v>78</v>
      </c>
      <c r="AY367" s="136" t="s">
        <v>138</v>
      </c>
      <c r="BK367" s="144">
        <f>BK368</f>
        <v>0</v>
      </c>
    </row>
    <row r="368" spans="2:65" s="1" customFormat="1" ht="22.5" customHeight="1">
      <c r="B368" s="148"/>
      <c r="C368" s="149" t="s">
        <v>721</v>
      </c>
      <c r="D368" s="149" t="s">
        <v>140</v>
      </c>
      <c r="E368" s="150" t="s">
        <v>722</v>
      </c>
      <c r="F368" s="151" t="s">
        <v>723</v>
      </c>
      <c r="G368" s="152" t="s">
        <v>546</v>
      </c>
      <c r="H368" s="153">
        <v>1</v>
      </c>
      <c r="I368" s="154"/>
      <c r="J368" s="154">
        <f>ROUND(I368*H368,2)</f>
        <v>0</v>
      </c>
      <c r="K368" s="151" t="s">
        <v>5</v>
      </c>
      <c r="L368" s="36"/>
      <c r="M368" s="155" t="s">
        <v>5</v>
      </c>
      <c r="N368" s="156" t="s">
        <v>41</v>
      </c>
      <c r="O368" s="157">
        <v>0</v>
      </c>
      <c r="P368" s="157">
        <f>O368*H368</f>
        <v>0</v>
      </c>
      <c r="Q368" s="157">
        <v>0</v>
      </c>
      <c r="R368" s="157">
        <f>Q368*H368</f>
        <v>0</v>
      </c>
      <c r="S368" s="157">
        <v>0</v>
      </c>
      <c r="T368" s="158">
        <f>S368*H368</f>
        <v>0</v>
      </c>
      <c r="AR368" s="22" t="s">
        <v>223</v>
      </c>
      <c r="AT368" s="22" t="s">
        <v>140</v>
      </c>
      <c r="AU368" s="22" t="s">
        <v>80</v>
      </c>
      <c r="AY368" s="22" t="s">
        <v>138</v>
      </c>
      <c r="BE368" s="159">
        <f>IF(N368="základní",J368,0)</f>
        <v>0</v>
      </c>
      <c r="BF368" s="159">
        <f>IF(N368="snížená",J368,0)</f>
        <v>0</v>
      </c>
      <c r="BG368" s="159">
        <f>IF(N368="zákl. přenesená",J368,0)</f>
        <v>0</v>
      </c>
      <c r="BH368" s="159">
        <f>IF(N368="sníž. přenesená",J368,0)</f>
        <v>0</v>
      </c>
      <c r="BI368" s="159">
        <f>IF(N368="nulová",J368,0)</f>
        <v>0</v>
      </c>
      <c r="BJ368" s="22" t="s">
        <v>78</v>
      </c>
      <c r="BK368" s="159">
        <f>ROUND(I368*H368,2)</f>
        <v>0</v>
      </c>
      <c r="BL368" s="22" t="s">
        <v>223</v>
      </c>
      <c r="BM368" s="22" t="s">
        <v>724</v>
      </c>
    </row>
    <row r="369" spans="2:65" s="10" customFormat="1" ht="29.85" customHeight="1">
      <c r="B369" s="135"/>
      <c r="D369" s="145" t="s">
        <v>69</v>
      </c>
      <c r="E369" s="146" t="s">
        <v>725</v>
      </c>
      <c r="F369" s="146" t="s">
        <v>726</v>
      </c>
      <c r="J369" s="147">
        <f>BK369</f>
        <v>0</v>
      </c>
      <c r="L369" s="135"/>
      <c r="M369" s="139"/>
      <c r="N369" s="140"/>
      <c r="O369" s="140"/>
      <c r="P369" s="141">
        <f>P370</f>
        <v>0</v>
      </c>
      <c r="Q369" s="140"/>
      <c r="R369" s="141">
        <f>R370</f>
        <v>0</v>
      </c>
      <c r="S369" s="140"/>
      <c r="T369" s="142">
        <f>T370</f>
        <v>0</v>
      </c>
      <c r="AR369" s="136" t="s">
        <v>80</v>
      </c>
      <c r="AT369" s="143" t="s">
        <v>69</v>
      </c>
      <c r="AU369" s="143" t="s">
        <v>78</v>
      </c>
      <c r="AY369" s="136" t="s">
        <v>138</v>
      </c>
      <c r="BK369" s="144">
        <f>BK370</f>
        <v>0</v>
      </c>
    </row>
    <row r="370" spans="2:65" s="1" customFormat="1" ht="22.5" customHeight="1">
      <c r="B370" s="148"/>
      <c r="C370" s="149" t="s">
        <v>727</v>
      </c>
      <c r="D370" s="149" t="s">
        <v>140</v>
      </c>
      <c r="E370" s="150" t="s">
        <v>728</v>
      </c>
      <c r="F370" s="151" t="s">
        <v>729</v>
      </c>
      <c r="G370" s="152" t="s">
        <v>546</v>
      </c>
      <c r="H370" s="153">
        <v>1</v>
      </c>
      <c r="I370" s="154"/>
      <c r="J370" s="154">
        <f>ROUND(I370*H370,2)</f>
        <v>0</v>
      </c>
      <c r="K370" s="151" t="s">
        <v>5</v>
      </c>
      <c r="L370" s="36"/>
      <c r="M370" s="155" t="s">
        <v>5</v>
      </c>
      <c r="N370" s="156" t="s">
        <v>41</v>
      </c>
      <c r="O370" s="157">
        <v>0</v>
      </c>
      <c r="P370" s="157">
        <f>O370*H370</f>
        <v>0</v>
      </c>
      <c r="Q370" s="157">
        <v>0</v>
      </c>
      <c r="R370" s="157">
        <f>Q370*H370</f>
        <v>0</v>
      </c>
      <c r="S370" s="157">
        <v>0</v>
      </c>
      <c r="T370" s="158">
        <f>S370*H370</f>
        <v>0</v>
      </c>
      <c r="AR370" s="22" t="s">
        <v>223</v>
      </c>
      <c r="AT370" s="22" t="s">
        <v>140</v>
      </c>
      <c r="AU370" s="22" t="s">
        <v>80</v>
      </c>
      <c r="AY370" s="22" t="s">
        <v>138</v>
      </c>
      <c r="BE370" s="159">
        <f>IF(N370="základní",J370,0)</f>
        <v>0</v>
      </c>
      <c r="BF370" s="159">
        <f>IF(N370="snížená",J370,0)</f>
        <v>0</v>
      </c>
      <c r="BG370" s="159">
        <f>IF(N370="zákl. přenesená",J370,0)</f>
        <v>0</v>
      </c>
      <c r="BH370" s="159">
        <f>IF(N370="sníž. přenesená",J370,0)</f>
        <v>0</v>
      </c>
      <c r="BI370" s="159">
        <f>IF(N370="nulová",J370,0)</f>
        <v>0</v>
      </c>
      <c r="BJ370" s="22" t="s">
        <v>78</v>
      </c>
      <c r="BK370" s="159">
        <f>ROUND(I370*H370,2)</f>
        <v>0</v>
      </c>
      <c r="BL370" s="22" t="s">
        <v>223</v>
      </c>
      <c r="BM370" s="22" t="s">
        <v>730</v>
      </c>
    </row>
    <row r="371" spans="2:65" s="10" customFormat="1" ht="29.85" customHeight="1">
      <c r="B371" s="135"/>
      <c r="D371" s="145" t="s">
        <v>69</v>
      </c>
      <c r="E371" s="146" t="s">
        <v>731</v>
      </c>
      <c r="F371" s="146" t="s">
        <v>732</v>
      </c>
      <c r="J371" s="147">
        <f>BK371</f>
        <v>0</v>
      </c>
      <c r="L371" s="135"/>
      <c r="M371" s="139"/>
      <c r="N371" s="140"/>
      <c r="O371" s="140"/>
      <c r="P371" s="141">
        <f>P372</f>
        <v>0</v>
      </c>
      <c r="Q371" s="140"/>
      <c r="R371" s="141">
        <f>R372</f>
        <v>0</v>
      </c>
      <c r="S371" s="140"/>
      <c r="T371" s="142">
        <f>T372</f>
        <v>0</v>
      </c>
      <c r="AR371" s="136" t="s">
        <v>80</v>
      </c>
      <c r="AT371" s="143" t="s">
        <v>69</v>
      </c>
      <c r="AU371" s="143" t="s">
        <v>78</v>
      </c>
      <c r="AY371" s="136" t="s">
        <v>138</v>
      </c>
      <c r="BK371" s="144">
        <f>BK372</f>
        <v>0</v>
      </c>
    </row>
    <row r="372" spans="2:65" s="1" customFormat="1" ht="22.5" customHeight="1">
      <c r="B372" s="148"/>
      <c r="C372" s="149" t="s">
        <v>733</v>
      </c>
      <c r="D372" s="149" t="s">
        <v>140</v>
      </c>
      <c r="E372" s="150" t="s">
        <v>734</v>
      </c>
      <c r="F372" s="151" t="s">
        <v>735</v>
      </c>
      <c r="G372" s="152" t="s">
        <v>546</v>
      </c>
      <c r="H372" s="153">
        <v>1</v>
      </c>
      <c r="I372" s="154"/>
      <c r="J372" s="154">
        <f>ROUND(I372*H372,2)</f>
        <v>0</v>
      </c>
      <c r="K372" s="151" t="s">
        <v>5</v>
      </c>
      <c r="L372" s="36"/>
      <c r="M372" s="155" t="s">
        <v>5</v>
      </c>
      <c r="N372" s="156" t="s">
        <v>41</v>
      </c>
      <c r="O372" s="157">
        <v>0</v>
      </c>
      <c r="P372" s="157">
        <f>O372*H372</f>
        <v>0</v>
      </c>
      <c r="Q372" s="157">
        <v>0</v>
      </c>
      <c r="R372" s="157">
        <f>Q372*H372</f>
        <v>0</v>
      </c>
      <c r="S372" s="157">
        <v>0</v>
      </c>
      <c r="T372" s="158">
        <f>S372*H372</f>
        <v>0</v>
      </c>
      <c r="AR372" s="22" t="s">
        <v>223</v>
      </c>
      <c r="AT372" s="22" t="s">
        <v>140</v>
      </c>
      <c r="AU372" s="22" t="s">
        <v>80</v>
      </c>
      <c r="AY372" s="22" t="s">
        <v>138</v>
      </c>
      <c r="BE372" s="159">
        <f>IF(N372="základní",J372,0)</f>
        <v>0</v>
      </c>
      <c r="BF372" s="159">
        <f>IF(N372="snížená",J372,0)</f>
        <v>0</v>
      </c>
      <c r="BG372" s="159">
        <f>IF(N372="zákl. přenesená",J372,0)</f>
        <v>0</v>
      </c>
      <c r="BH372" s="159">
        <f>IF(N372="sníž. přenesená",J372,0)</f>
        <v>0</v>
      </c>
      <c r="BI372" s="159">
        <f>IF(N372="nulová",J372,0)</f>
        <v>0</v>
      </c>
      <c r="BJ372" s="22" t="s">
        <v>78</v>
      </c>
      <c r="BK372" s="159">
        <f>ROUND(I372*H372,2)</f>
        <v>0</v>
      </c>
      <c r="BL372" s="22" t="s">
        <v>223</v>
      </c>
      <c r="BM372" s="22" t="s">
        <v>736</v>
      </c>
    </row>
    <row r="373" spans="2:65" s="10" customFormat="1" ht="29.85" customHeight="1">
      <c r="B373" s="135"/>
      <c r="D373" s="145" t="s">
        <v>69</v>
      </c>
      <c r="E373" s="146" t="s">
        <v>737</v>
      </c>
      <c r="F373" s="146" t="s">
        <v>738</v>
      </c>
      <c r="J373" s="147">
        <f>BK373</f>
        <v>0</v>
      </c>
      <c r="L373" s="135"/>
      <c r="M373" s="139"/>
      <c r="N373" s="140"/>
      <c r="O373" s="140"/>
      <c r="P373" s="141">
        <f>SUM(P374:P390)</f>
        <v>15.058894</v>
      </c>
      <c r="Q373" s="140"/>
      <c r="R373" s="141">
        <f>SUM(R374:R390)</f>
        <v>6.189999999999999E-2</v>
      </c>
      <c r="S373" s="140"/>
      <c r="T373" s="142">
        <f>SUM(T374:T390)</f>
        <v>0</v>
      </c>
      <c r="AR373" s="136" t="s">
        <v>80</v>
      </c>
      <c r="AT373" s="143" t="s">
        <v>69</v>
      </c>
      <c r="AU373" s="143" t="s">
        <v>78</v>
      </c>
      <c r="AY373" s="136" t="s">
        <v>138</v>
      </c>
      <c r="BK373" s="144">
        <f>SUM(BK374:BK390)</f>
        <v>0</v>
      </c>
    </row>
    <row r="374" spans="2:65" s="1" customFormat="1" ht="22.5" customHeight="1">
      <c r="B374" s="148"/>
      <c r="C374" s="149" t="s">
        <v>739</v>
      </c>
      <c r="D374" s="149" t="s">
        <v>140</v>
      </c>
      <c r="E374" s="150" t="s">
        <v>740</v>
      </c>
      <c r="F374" s="151" t="s">
        <v>741</v>
      </c>
      <c r="G374" s="152" t="s">
        <v>156</v>
      </c>
      <c r="H374" s="153">
        <v>3.5</v>
      </c>
      <c r="I374" s="154"/>
      <c r="J374" s="154">
        <f>ROUND(I374*H374,2)</f>
        <v>0</v>
      </c>
      <c r="K374" s="151" t="s">
        <v>144</v>
      </c>
      <c r="L374" s="36"/>
      <c r="M374" s="155" t="s">
        <v>5</v>
      </c>
      <c r="N374" s="156" t="s">
        <v>41</v>
      </c>
      <c r="O374" s="157">
        <v>0.22800000000000001</v>
      </c>
      <c r="P374" s="157">
        <f>O374*H374</f>
        <v>0.79800000000000004</v>
      </c>
      <c r="Q374" s="157">
        <v>1.5100000000000001E-3</v>
      </c>
      <c r="R374" s="157">
        <f>Q374*H374</f>
        <v>5.2849999999999998E-3</v>
      </c>
      <c r="S374" s="157">
        <v>0</v>
      </c>
      <c r="T374" s="158">
        <f>S374*H374</f>
        <v>0</v>
      </c>
      <c r="AR374" s="22" t="s">
        <v>223</v>
      </c>
      <c r="AT374" s="22" t="s">
        <v>140</v>
      </c>
      <c r="AU374" s="22" t="s">
        <v>80</v>
      </c>
      <c r="AY374" s="22" t="s">
        <v>138</v>
      </c>
      <c r="BE374" s="159">
        <f>IF(N374="základní",J374,0)</f>
        <v>0</v>
      </c>
      <c r="BF374" s="159">
        <f>IF(N374="snížená",J374,0)</f>
        <v>0</v>
      </c>
      <c r="BG374" s="159">
        <f>IF(N374="zákl. přenesená",J374,0)</f>
        <v>0</v>
      </c>
      <c r="BH374" s="159">
        <f>IF(N374="sníž. přenesená",J374,0)</f>
        <v>0</v>
      </c>
      <c r="BI374" s="159">
        <f>IF(N374="nulová",J374,0)</f>
        <v>0</v>
      </c>
      <c r="BJ374" s="22" t="s">
        <v>78</v>
      </c>
      <c r="BK374" s="159">
        <f>ROUND(I374*H374,2)</f>
        <v>0</v>
      </c>
      <c r="BL374" s="22" t="s">
        <v>223</v>
      </c>
      <c r="BM374" s="22" t="s">
        <v>742</v>
      </c>
    </row>
    <row r="375" spans="2:65" s="11" customFormat="1">
      <c r="B375" s="160"/>
      <c r="D375" s="161" t="s">
        <v>147</v>
      </c>
      <c r="E375" s="162" t="s">
        <v>5</v>
      </c>
      <c r="F375" s="163" t="s">
        <v>743</v>
      </c>
      <c r="H375" s="164">
        <v>3.5</v>
      </c>
      <c r="L375" s="160"/>
      <c r="M375" s="165"/>
      <c r="N375" s="166"/>
      <c r="O375" s="166"/>
      <c r="P375" s="166"/>
      <c r="Q375" s="166"/>
      <c r="R375" s="166"/>
      <c r="S375" s="166"/>
      <c r="T375" s="167"/>
      <c r="AT375" s="168" t="s">
        <v>147</v>
      </c>
      <c r="AU375" s="168" t="s">
        <v>80</v>
      </c>
      <c r="AV375" s="11" t="s">
        <v>80</v>
      </c>
      <c r="AW375" s="11" t="s">
        <v>33</v>
      </c>
      <c r="AX375" s="11" t="s">
        <v>78</v>
      </c>
      <c r="AY375" s="168" t="s">
        <v>138</v>
      </c>
    </row>
    <row r="376" spans="2:65" s="1" customFormat="1" ht="31.5" customHeight="1">
      <c r="B376" s="148"/>
      <c r="C376" s="149" t="s">
        <v>744</v>
      </c>
      <c r="D376" s="149" t="s">
        <v>140</v>
      </c>
      <c r="E376" s="150" t="s">
        <v>745</v>
      </c>
      <c r="F376" s="151" t="s">
        <v>746</v>
      </c>
      <c r="G376" s="152" t="s">
        <v>156</v>
      </c>
      <c r="H376" s="153">
        <v>11</v>
      </c>
      <c r="I376" s="154"/>
      <c r="J376" s="154">
        <f>ROUND(I376*H376,2)</f>
        <v>0</v>
      </c>
      <c r="K376" s="151" t="s">
        <v>144</v>
      </c>
      <c r="L376" s="36"/>
      <c r="M376" s="155" t="s">
        <v>5</v>
      </c>
      <c r="N376" s="156" t="s">
        <v>41</v>
      </c>
      <c r="O376" s="157">
        <v>0.69499999999999995</v>
      </c>
      <c r="P376" s="157">
        <f>O376*H376</f>
        <v>7.6449999999999996</v>
      </c>
      <c r="Q376" s="157">
        <v>2.4199999999999998E-3</v>
      </c>
      <c r="R376" s="157">
        <f>Q376*H376</f>
        <v>2.6619999999999998E-2</v>
      </c>
      <c r="S376" s="157">
        <v>0</v>
      </c>
      <c r="T376" s="158">
        <f>S376*H376</f>
        <v>0</v>
      </c>
      <c r="AR376" s="22" t="s">
        <v>223</v>
      </c>
      <c r="AT376" s="22" t="s">
        <v>140</v>
      </c>
      <c r="AU376" s="22" t="s">
        <v>80</v>
      </c>
      <c r="AY376" s="22" t="s">
        <v>138</v>
      </c>
      <c r="BE376" s="159">
        <f>IF(N376="základní",J376,0)</f>
        <v>0</v>
      </c>
      <c r="BF376" s="159">
        <f>IF(N376="snížená",J376,0)</f>
        <v>0</v>
      </c>
      <c r="BG376" s="159">
        <f>IF(N376="zákl. přenesená",J376,0)</f>
        <v>0</v>
      </c>
      <c r="BH376" s="159">
        <f>IF(N376="sníž. přenesená",J376,0)</f>
        <v>0</v>
      </c>
      <c r="BI376" s="159">
        <f>IF(N376="nulová",J376,0)</f>
        <v>0</v>
      </c>
      <c r="BJ376" s="22" t="s">
        <v>78</v>
      </c>
      <c r="BK376" s="159">
        <f>ROUND(I376*H376,2)</f>
        <v>0</v>
      </c>
      <c r="BL376" s="22" t="s">
        <v>223</v>
      </c>
      <c r="BM376" s="22" t="s">
        <v>747</v>
      </c>
    </row>
    <row r="377" spans="2:65" s="11" customFormat="1">
      <c r="B377" s="160"/>
      <c r="D377" s="161" t="s">
        <v>147</v>
      </c>
      <c r="E377" s="162" t="s">
        <v>5</v>
      </c>
      <c r="F377" s="163" t="s">
        <v>748</v>
      </c>
      <c r="H377" s="164">
        <v>11</v>
      </c>
      <c r="L377" s="160"/>
      <c r="M377" s="165"/>
      <c r="N377" s="166"/>
      <c r="O377" s="166"/>
      <c r="P377" s="166"/>
      <c r="Q377" s="166"/>
      <c r="R377" s="166"/>
      <c r="S377" s="166"/>
      <c r="T377" s="167"/>
      <c r="AT377" s="168" t="s">
        <v>147</v>
      </c>
      <c r="AU377" s="168" t="s">
        <v>80</v>
      </c>
      <c r="AV377" s="11" t="s">
        <v>80</v>
      </c>
      <c r="AW377" s="11" t="s">
        <v>33</v>
      </c>
      <c r="AX377" s="11" t="s">
        <v>78</v>
      </c>
      <c r="AY377" s="168" t="s">
        <v>138</v>
      </c>
    </row>
    <row r="378" spans="2:65" s="1" customFormat="1" ht="31.5" customHeight="1">
      <c r="B378" s="148"/>
      <c r="C378" s="149" t="s">
        <v>749</v>
      </c>
      <c r="D378" s="149" t="s">
        <v>140</v>
      </c>
      <c r="E378" s="150" t="s">
        <v>750</v>
      </c>
      <c r="F378" s="151" t="s">
        <v>751</v>
      </c>
      <c r="G378" s="152" t="s">
        <v>156</v>
      </c>
      <c r="H378" s="153">
        <v>4.5</v>
      </c>
      <c r="I378" s="154"/>
      <c r="J378" s="154">
        <f>ROUND(I378*H378,2)</f>
        <v>0</v>
      </c>
      <c r="K378" s="151" t="s">
        <v>144</v>
      </c>
      <c r="L378" s="36"/>
      <c r="M378" s="155" t="s">
        <v>5</v>
      </c>
      <c r="N378" s="156" t="s">
        <v>41</v>
      </c>
      <c r="O378" s="157">
        <v>0.77500000000000002</v>
      </c>
      <c r="P378" s="157">
        <f>O378*H378</f>
        <v>3.4875000000000003</v>
      </c>
      <c r="Q378" s="157">
        <v>3.0000000000000001E-3</v>
      </c>
      <c r="R378" s="157">
        <f>Q378*H378</f>
        <v>1.35E-2</v>
      </c>
      <c r="S378" s="157">
        <v>0</v>
      </c>
      <c r="T378" s="158">
        <f>S378*H378</f>
        <v>0</v>
      </c>
      <c r="AR378" s="22" t="s">
        <v>223</v>
      </c>
      <c r="AT378" s="22" t="s">
        <v>140</v>
      </c>
      <c r="AU378" s="22" t="s">
        <v>80</v>
      </c>
      <c r="AY378" s="22" t="s">
        <v>138</v>
      </c>
      <c r="BE378" s="159">
        <f>IF(N378="základní",J378,0)</f>
        <v>0</v>
      </c>
      <c r="BF378" s="159">
        <f>IF(N378="snížená",J378,0)</f>
        <v>0</v>
      </c>
      <c r="BG378" s="159">
        <f>IF(N378="zákl. přenesená",J378,0)</f>
        <v>0</v>
      </c>
      <c r="BH378" s="159">
        <f>IF(N378="sníž. přenesená",J378,0)</f>
        <v>0</v>
      </c>
      <c r="BI378" s="159">
        <f>IF(N378="nulová",J378,0)</f>
        <v>0</v>
      </c>
      <c r="BJ378" s="22" t="s">
        <v>78</v>
      </c>
      <c r="BK378" s="159">
        <f>ROUND(I378*H378,2)</f>
        <v>0</v>
      </c>
      <c r="BL378" s="22" t="s">
        <v>223</v>
      </c>
      <c r="BM378" s="22" t="s">
        <v>752</v>
      </c>
    </row>
    <row r="379" spans="2:65" s="11" customFormat="1">
      <c r="B379" s="160"/>
      <c r="D379" s="161" t="s">
        <v>147</v>
      </c>
      <c r="E379" s="162" t="s">
        <v>5</v>
      </c>
      <c r="F379" s="163" t="s">
        <v>753</v>
      </c>
      <c r="H379" s="164">
        <v>4.5</v>
      </c>
      <c r="L379" s="160"/>
      <c r="M379" s="165"/>
      <c r="N379" s="166"/>
      <c r="O379" s="166"/>
      <c r="P379" s="166"/>
      <c r="Q379" s="166"/>
      <c r="R379" s="166"/>
      <c r="S379" s="166"/>
      <c r="T379" s="167"/>
      <c r="AT379" s="168" t="s">
        <v>147</v>
      </c>
      <c r="AU379" s="168" t="s">
        <v>80</v>
      </c>
      <c r="AV379" s="11" t="s">
        <v>80</v>
      </c>
      <c r="AW379" s="11" t="s">
        <v>33</v>
      </c>
      <c r="AX379" s="11" t="s">
        <v>78</v>
      </c>
      <c r="AY379" s="168" t="s">
        <v>138</v>
      </c>
    </row>
    <row r="380" spans="2:65" s="1" customFormat="1" ht="31.5" customHeight="1">
      <c r="B380" s="148"/>
      <c r="C380" s="149" t="s">
        <v>754</v>
      </c>
      <c r="D380" s="149" t="s">
        <v>140</v>
      </c>
      <c r="E380" s="150" t="s">
        <v>755</v>
      </c>
      <c r="F380" s="151" t="s">
        <v>756</v>
      </c>
      <c r="G380" s="152" t="s">
        <v>156</v>
      </c>
      <c r="H380" s="153">
        <v>2.1</v>
      </c>
      <c r="I380" s="154"/>
      <c r="J380" s="154">
        <f>ROUND(I380*H380,2)</f>
        <v>0</v>
      </c>
      <c r="K380" s="151" t="s">
        <v>144</v>
      </c>
      <c r="L380" s="36"/>
      <c r="M380" s="155" t="s">
        <v>5</v>
      </c>
      <c r="N380" s="156" t="s">
        <v>41</v>
      </c>
      <c r="O380" s="157">
        <v>0.33100000000000002</v>
      </c>
      <c r="P380" s="157">
        <f>O380*H380</f>
        <v>0.69510000000000005</v>
      </c>
      <c r="Q380" s="157">
        <v>1.5100000000000001E-3</v>
      </c>
      <c r="R380" s="157">
        <f>Q380*H380</f>
        <v>3.1710000000000002E-3</v>
      </c>
      <c r="S380" s="157">
        <v>0</v>
      </c>
      <c r="T380" s="158">
        <f>S380*H380</f>
        <v>0</v>
      </c>
      <c r="AR380" s="22" t="s">
        <v>223</v>
      </c>
      <c r="AT380" s="22" t="s">
        <v>140</v>
      </c>
      <c r="AU380" s="22" t="s">
        <v>80</v>
      </c>
      <c r="AY380" s="22" t="s">
        <v>138</v>
      </c>
      <c r="BE380" s="159">
        <f>IF(N380="základní",J380,0)</f>
        <v>0</v>
      </c>
      <c r="BF380" s="159">
        <f>IF(N380="snížená",J380,0)</f>
        <v>0</v>
      </c>
      <c r="BG380" s="159">
        <f>IF(N380="zákl. přenesená",J380,0)</f>
        <v>0</v>
      </c>
      <c r="BH380" s="159">
        <f>IF(N380="sníž. přenesená",J380,0)</f>
        <v>0</v>
      </c>
      <c r="BI380" s="159">
        <f>IF(N380="nulová",J380,0)</f>
        <v>0</v>
      </c>
      <c r="BJ380" s="22" t="s">
        <v>78</v>
      </c>
      <c r="BK380" s="159">
        <f>ROUND(I380*H380,2)</f>
        <v>0</v>
      </c>
      <c r="BL380" s="22" t="s">
        <v>223</v>
      </c>
      <c r="BM380" s="22" t="s">
        <v>757</v>
      </c>
    </row>
    <row r="381" spans="2:65" s="11" customFormat="1">
      <c r="B381" s="160"/>
      <c r="D381" s="169" t="s">
        <v>147</v>
      </c>
      <c r="E381" s="168" t="s">
        <v>5</v>
      </c>
      <c r="F381" s="170" t="s">
        <v>758</v>
      </c>
      <c r="H381" s="171">
        <v>0.8</v>
      </c>
      <c r="L381" s="160"/>
      <c r="M381" s="165"/>
      <c r="N381" s="166"/>
      <c r="O381" s="166"/>
      <c r="P381" s="166"/>
      <c r="Q381" s="166"/>
      <c r="R381" s="166"/>
      <c r="S381" s="166"/>
      <c r="T381" s="167"/>
      <c r="AT381" s="168" t="s">
        <v>147</v>
      </c>
      <c r="AU381" s="168" t="s">
        <v>80</v>
      </c>
      <c r="AV381" s="11" t="s">
        <v>80</v>
      </c>
      <c r="AW381" s="11" t="s">
        <v>33</v>
      </c>
      <c r="AX381" s="11" t="s">
        <v>70</v>
      </c>
      <c r="AY381" s="168" t="s">
        <v>138</v>
      </c>
    </row>
    <row r="382" spans="2:65" s="11" customFormat="1">
      <c r="B382" s="160"/>
      <c r="D382" s="169" t="s">
        <v>147</v>
      </c>
      <c r="E382" s="168" t="s">
        <v>5</v>
      </c>
      <c r="F382" s="170" t="s">
        <v>759</v>
      </c>
      <c r="H382" s="171">
        <v>1.3</v>
      </c>
      <c r="L382" s="160"/>
      <c r="M382" s="165"/>
      <c r="N382" s="166"/>
      <c r="O382" s="166"/>
      <c r="P382" s="166"/>
      <c r="Q382" s="166"/>
      <c r="R382" s="166"/>
      <c r="S382" s="166"/>
      <c r="T382" s="167"/>
      <c r="AT382" s="168" t="s">
        <v>147</v>
      </c>
      <c r="AU382" s="168" t="s">
        <v>80</v>
      </c>
      <c r="AV382" s="11" t="s">
        <v>80</v>
      </c>
      <c r="AW382" s="11" t="s">
        <v>33</v>
      </c>
      <c r="AX382" s="11" t="s">
        <v>70</v>
      </c>
      <c r="AY382" s="168" t="s">
        <v>138</v>
      </c>
    </row>
    <row r="383" spans="2:65" s="12" customFormat="1">
      <c r="B383" s="172"/>
      <c r="D383" s="161" t="s">
        <v>147</v>
      </c>
      <c r="E383" s="173" t="s">
        <v>5</v>
      </c>
      <c r="F383" s="174" t="s">
        <v>165</v>
      </c>
      <c r="H383" s="175">
        <v>2.1</v>
      </c>
      <c r="L383" s="172"/>
      <c r="M383" s="176"/>
      <c r="N383" s="177"/>
      <c r="O383" s="177"/>
      <c r="P383" s="177"/>
      <c r="Q383" s="177"/>
      <c r="R383" s="177"/>
      <c r="S383" s="177"/>
      <c r="T383" s="178"/>
      <c r="AT383" s="179" t="s">
        <v>147</v>
      </c>
      <c r="AU383" s="179" t="s">
        <v>80</v>
      </c>
      <c r="AV383" s="12" t="s">
        <v>145</v>
      </c>
      <c r="AW383" s="12" t="s">
        <v>33</v>
      </c>
      <c r="AX383" s="12" t="s">
        <v>78</v>
      </c>
      <c r="AY383" s="179" t="s">
        <v>138</v>
      </c>
    </row>
    <row r="384" spans="2:65" s="1" customFormat="1" ht="22.5" customHeight="1">
      <c r="B384" s="148"/>
      <c r="C384" s="149" t="s">
        <v>760</v>
      </c>
      <c r="D384" s="149" t="s">
        <v>140</v>
      </c>
      <c r="E384" s="150" t="s">
        <v>761</v>
      </c>
      <c r="F384" s="151" t="s">
        <v>762</v>
      </c>
      <c r="G384" s="152" t="s">
        <v>156</v>
      </c>
      <c r="H384" s="153">
        <v>3.4</v>
      </c>
      <c r="I384" s="154"/>
      <c r="J384" s="154">
        <f>ROUND(I384*H384,2)</f>
        <v>0</v>
      </c>
      <c r="K384" s="151" t="s">
        <v>144</v>
      </c>
      <c r="L384" s="36"/>
      <c r="M384" s="155" t="s">
        <v>5</v>
      </c>
      <c r="N384" s="156" t="s">
        <v>41</v>
      </c>
      <c r="O384" s="157">
        <v>0.22800000000000001</v>
      </c>
      <c r="P384" s="157">
        <f>O384*H384</f>
        <v>0.7752</v>
      </c>
      <c r="Q384" s="157">
        <v>2.1299999999999999E-3</v>
      </c>
      <c r="R384" s="157">
        <f>Q384*H384</f>
        <v>7.2419999999999993E-3</v>
      </c>
      <c r="S384" s="157">
        <v>0</v>
      </c>
      <c r="T384" s="158">
        <f>S384*H384</f>
        <v>0</v>
      </c>
      <c r="AR384" s="22" t="s">
        <v>223</v>
      </c>
      <c r="AT384" s="22" t="s">
        <v>140</v>
      </c>
      <c r="AU384" s="22" t="s">
        <v>80</v>
      </c>
      <c r="AY384" s="22" t="s">
        <v>138</v>
      </c>
      <c r="BE384" s="159">
        <f>IF(N384="základní",J384,0)</f>
        <v>0</v>
      </c>
      <c r="BF384" s="159">
        <f>IF(N384="snížená",J384,0)</f>
        <v>0</v>
      </c>
      <c r="BG384" s="159">
        <f>IF(N384="zákl. přenesená",J384,0)</f>
        <v>0</v>
      </c>
      <c r="BH384" s="159">
        <f>IF(N384="sníž. přenesená",J384,0)</f>
        <v>0</v>
      </c>
      <c r="BI384" s="159">
        <f>IF(N384="nulová",J384,0)</f>
        <v>0</v>
      </c>
      <c r="BJ384" s="22" t="s">
        <v>78</v>
      </c>
      <c r="BK384" s="159">
        <f>ROUND(I384*H384,2)</f>
        <v>0</v>
      </c>
      <c r="BL384" s="22" t="s">
        <v>223</v>
      </c>
      <c r="BM384" s="22" t="s">
        <v>763</v>
      </c>
    </row>
    <row r="385" spans="2:65" s="11" customFormat="1">
      <c r="B385" s="160"/>
      <c r="D385" s="161" t="s">
        <v>147</v>
      </c>
      <c r="E385" s="162" t="s">
        <v>5</v>
      </c>
      <c r="F385" s="163" t="s">
        <v>764</v>
      </c>
      <c r="H385" s="164">
        <v>3.4</v>
      </c>
      <c r="L385" s="160"/>
      <c r="M385" s="165"/>
      <c r="N385" s="166"/>
      <c r="O385" s="166"/>
      <c r="P385" s="166"/>
      <c r="Q385" s="166"/>
      <c r="R385" s="166"/>
      <c r="S385" s="166"/>
      <c r="T385" s="167"/>
      <c r="AT385" s="168" t="s">
        <v>147</v>
      </c>
      <c r="AU385" s="168" t="s">
        <v>80</v>
      </c>
      <c r="AV385" s="11" t="s">
        <v>80</v>
      </c>
      <c r="AW385" s="11" t="s">
        <v>33</v>
      </c>
      <c r="AX385" s="11" t="s">
        <v>78</v>
      </c>
      <c r="AY385" s="168" t="s">
        <v>138</v>
      </c>
    </row>
    <row r="386" spans="2:65" s="1" customFormat="1" ht="31.5" customHeight="1">
      <c r="B386" s="148"/>
      <c r="C386" s="149" t="s">
        <v>765</v>
      </c>
      <c r="D386" s="149" t="s">
        <v>140</v>
      </c>
      <c r="E386" s="150" t="s">
        <v>766</v>
      </c>
      <c r="F386" s="151" t="s">
        <v>767</v>
      </c>
      <c r="G386" s="152" t="s">
        <v>255</v>
      </c>
      <c r="H386" s="153">
        <v>1</v>
      </c>
      <c r="I386" s="154"/>
      <c r="J386" s="154">
        <f>ROUND(I386*H386,2)</f>
        <v>0</v>
      </c>
      <c r="K386" s="151" t="s">
        <v>144</v>
      </c>
      <c r="L386" s="36"/>
      <c r="M386" s="155" t="s">
        <v>5</v>
      </c>
      <c r="N386" s="156" t="s">
        <v>41</v>
      </c>
      <c r="O386" s="157">
        <v>0.35</v>
      </c>
      <c r="P386" s="157">
        <f>O386*H386</f>
        <v>0.35</v>
      </c>
      <c r="Q386" s="157">
        <v>2.9E-4</v>
      </c>
      <c r="R386" s="157">
        <f>Q386*H386</f>
        <v>2.9E-4</v>
      </c>
      <c r="S386" s="157">
        <v>0</v>
      </c>
      <c r="T386" s="158">
        <f>S386*H386</f>
        <v>0</v>
      </c>
      <c r="AR386" s="22" t="s">
        <v>223</v>
      </c>
      <c r="AT386" s="22" t="s">
        <v>140</v>
      </c>
      <c r="AU386" s="22" t="s">
        <v>80</v>
      </c>
      <c r="AY386" s="22" t="s">
        <v>138</v>
      </c>
      <c r="BE386" s="159">
        <f>IF(N386="základní",J386,0)</f>
        <v>0</v>
      </c>
      <c r="BF386" s="159">
        <f>IF(N386="snížená",J386,0)</f>
        <v>0</v>
      </c>
      <c r="BG386" s="159">
        <f>IF(N386="zákl. přenesená",J386,0)</f>
        <v>0</v>
      </c>
      <c r="BH386" s="159">
        <f>IF(N386="sníž. přenesená",J386,0)</f>
        <v>0</v>
      </c>
      <c r="BI386" s="159">
        <f>IF(N386="nulová",J386,0)</f>
        <v>0</v>
      </c>
      <c r="BJ386" s="22" t="s">
        <v>78</v>
      </c>
      <c r="BK386" s="159">
        <f>ROUND(I386*H386,2)</f>
        <v>0</v>
      </c>
      <c r="BL386" s="22" t="s">
        <v>223</v>
      </c>
      <c r="BM386" s="22" t="s">
        <v>768</v>
      </c>
    </row>
    <row r="387" spans="2:65" s="11" customFormat="1">
      <c r="B387" s="160"/>
      <c r="D387" s="161" t="s">
        <v>147</v>
      </c>
      <c r="E387" s="162" t="s">
        <v>5</v>
      </c>
      <c r="F387" s="163" t="s">
        <v>769</v>
      </c>
      <c r="H387" s="164">
        <v>1</v>
      </c>
      <c r="L387" s="160"/>
      <c r="M387" s="165"/>
      <c r="N387" s="166"/>
      <c r="O387" s="166"/>
      <c r="P387" s="166"/>
      <c r="Q387" s="166"/>
      <c r="R387" s="166"/>
      <c r="S387" s="166"/>
      <c r="T387" s="167"/>
      <c r="AT387" s="168" t="s">
        <v>147</v>
      </c>
      <c r="AU387" s="168" t="s">
        <v>80</v>
      </c>
      <c r="AV387" s="11" t="s">
        <v>80</v>
      </c>
      <c r="AW387" s="11" t="s">
        <v>33</v>
      </c>
      <c r="AX387" s="11" t="s">
        <v>78</v>
      </c>
      <c r="AY387" s="168" t="s">
        <v>138</v>
      </c>
    </row>
    <row r="388" spans="2:65" s="1" customFormat="1" ht="31.5" customHeight="1">
      <c r="B388" s="148"/>
      <c r="C388" s="149" t="s">
        <v>770</v>
      </c>
      <c r="D388" s="149" t="s">
        <v>140</v>
      </c>
      <c r="E388" s="150" t="s">
        <v>771</v>
      </c>
      <c r="F388" s="151" t="s">
        <v>772</v>
      </c>
      <c r="G388" s="152" t="s">
        <v>156</v>
      </c>
      <c r="H388" s="153">
        <v>3.2</v>
      </c>
      <c r="I388" s="154"/>
      <c r="J388" s="154">
        <f>ROUND(I388*H388,2)</f>
        <v>0</v>
      </c>
      <c r="K388" s="151" t="s">
        <v>144</v>
      </c>
      <c r="L388" s="36"/>
      <c r="M388" s="155" t="s">
        <v>5</v>
      </c>
      <c r="N388" s="156" t="s">
        <v>41</v>
      </c>
      <c r="O388" s="157">
        <v>0.317</v>
      </c>
      <c r="P388" s="157">
        <f>O388*H388</f>
        <v>1.0144</v>
      </c>
      <c r="Q388" s="157">
        <v>1.81E-3</v>
      </c>
      <c r="R388" s="157">
        <f>Q388*H388</f>
        <v>5.7920000000000003E-3</v>
      </c>
      <c r="S388" s="157">
        <v>0</v>
      </c>
      <c r="T388" s="158">
        <f>S388*H388</f>
        <v>0</v>
      </c>
      <c r="AR388" s="22" t="s">
        <v>223</v>
      </c>
      <c r="AT388" s="22" t="s">
        <v>140</v>
      </c>
      <c r="AU388" s="22" t="s">
        <v>80</v>
      </c>
      <c r="AY388" s="22" t="s">
        <v>138</v>
      </c>
      <c r="BE388" s="159">
        <f>IF(N388="základní",J388,0)</f>
        <v>0</v>
      </c>
      <c r="BF388" s="159">
        <f>IF(N388="snížená",J388,0)</f>
        <v>0</v>
      </c>
      <c r="BG388" s="159">
        <f>IF(N388="zákl. přenesená",J388,0)</f>
        <v>0</v>
      </c>
      <c r="BH388" s="159">
        <f>IF(N388="sníž. přenesená",J388,0)</f>
        <v>0</v>
      </c>
      <c r="BI388" s="159">
        <f>IF(N388="nulová",J388,0)</f>
        <v>0</v>
      </c>
      <c r="BJ388" s="22" t="s">
        <v>78</v>
      </c>
      <c r="BK388" s="159">
        <f>ROUND(I388*H388,2)</f>
        <v>0</v>
      </c>
      <c r="BL388" s="22" t="s">
        <v>223</v>
      </c>
      <c r="BM388" s="22" t="s">
        <v>773</v>
      </c>
    </row>
    <row r="389" spans="2:65" s="11" customFormat="1">
      <c r="B389" s="160"/>
      <c r="D389" s="161" t="s">
        <v>147</v>
      </c>
      <c r="E389" s="162" t="s">
        <v>5</v>
      </c>
      <c r="F389" s="163" t="s">
        <v>774</v>
      </c>
      <c r="H389" s="164">
        <v>3.2</v>
      </c>
      <c r="L389" s="160"/>
      <c r="M389" s="165"/>
      <c r="N389" s="166"/>
      <c r="O389" s="166"/>
      <c r="P389" s="166"/>
      <c r="Q389" s="166"/>
      <c r="R389" s="166"/>
      <c r="S389" s="166"/>
      <c r="T389" s="167"/>
      <c r="AT389" s="168" t="s">
        <v>147</v>
      </c>
      <c r="AU389" s="168" t="s">
        <v>80</v>
      </c>
      <c r="AV389" s="11" t="s">
        <v>80</v>
      </c>
      <c r="AW389" s="11" t="s">
        <v>33</v>
      </c>
      <c r="AX389" s="11" t="s">
        <v>78</v>
      </c>
      <c r="AY389" s="168" t="s">
        <v>138</v>
      </c>
    </row>
    <row r="390" spans="2:65" s="1" customFormat="1" ht="22.5" customHeight="1">
      <c r="B390" s="148"/>
      <c r="C390" s="149" t="s">
        <v>775</v>
      </c>
      <c r="D390" s="149" t="s">
        <v>140</v>
      </c>
      <c r="E390" s="150" t="s">
        <v>776</v>
      </c>
      <c r="F390" s="151" t="s">
        <v>777</v>
      </c>
      <c r="G390" s="152" t="s">
        <v>189</v>
      </c>
      <c r="H390" s="153">
        <v>6.2E-2</v>
      </c>
      <c r="I390" s="154"/>
      <c r="J390" s="154">
        <f>ROUND(I390*H390,2)</f>
        <v>0</v>
      </c>
      <c r="K390" s="151" t="s">
        <v>144</v>
      </c>
      <c r="L390" s="36"/>
      <c r="M390" s="155" t="s">
        <v>5</v>
      </c>
      <c r="N390" s="156" t="s">
        <v>41</v>
      </c>
      <c r="O390" s="157">
        <v>4.7370000000000001</v>
      </c>
      <c r="P390" s="157">
        <f>O390*H390</f>
        <v>0.29369400000000001</v>
      </c>
      <c r="Q390" s="157">
        <v>0</v>
      </c>
      <c r="R390" s="157">
        <f>Q390*H390</f>
        <v>0</v>
      </c>
      <c r="S390" s="157">
        <v>0</v>
      </c>
      <c r="T390" s="158">
        <f>S390*H390</f>
        <v>0</v>
      </c>
      <c r="AR390" s="22" t="s">
        <v>223</v>
      </c>
      <c r="AT390" s="22" t="s">
        <v>140</v>
      </c>
      <c r="AU390" s="22" t="s">
        <v>80</v>
      </c>
      <c r="AY390" s="22" t="s">
        <v>138</v>
      </c>
      <c r="BE390" s="159">
        <f>IF(N390="základní",J390,0)</f>
        <v>0</v>
      </c>
      <c r="BF390" s="159">
        <f>IF(N390="snížená",J390,0)</f>
        <v>0</v>
      </c>
      <c r="BG390" s="159">
        <f>IF(N390="zákl. přenesená",J390,0)</f>
        <v>0</v>
      </c>
      <c r="BH390" s="159">
        <f>IF(N390="sníž. přenesená",J390,0)</f>
        <v>0</v>
      </c>
      <c r="BI390" s="159">
        <f>IF(N390="nulová",J390,0)</f>
        <v>0</v>
      </c>
      <c r="BJ390" s="22" t="s">
        <v>78</v>
      </c>
      <c r="BK390" s="159">
        <f>ROUND(I390*H390,2)</f>
        <v>0</v>
      </c>
      <c r="BL390" s="22" t="s">
        <v>223</v>
      </c>
      <c r="BM390" s="22" t="s">
        <v>778</v>
      </c>
    </row>
    <row r="391" spans="2:65" s="10" customFormat="1" ht="29.85" customHeight="1">
      <c r="B391" s="135"/>
      <c r="D391" s="145" t="s">
        <v>69</v>
      </c>
      <c r="E391" s="146" t="s">
        <v>779</v>
      </c>
      <c r="F391" s="146" t="s">
        <v>780</v>
      </c>
      <c r="J391" s="147">
        <f>BK391</f>
        <v>0</v>
      </c>
      <c r="L391" s="135"/>
      <c r="M391" s="139"/>
      <c r="N391" s="140"/>
      <c r="O391" s="140"/>
      <c r="P391" s="141">
        <f>SUM(P392:P429)</f>
        <v>24.307112</v>
      </c>
      <c r="Q391" s="140"/>
      <c r="R391" s="141">
        <f>SUM(R392:R429)</f>
        <v>0.18885675000000005</v>
      </c>
      <c r="S391" s="140"/>
      <c r="T391" s="142">
        <f>SUM(T392:T429)</f>
        <v>0</v>
      </c>
      <c r="AR391" s="136" t="s">
        <v>80</v>
      </c>
      <c r="AT391" s="143" t="s">
        <v>69</v>
      </c>
      <c r="AU391" s="143" t="s">
        <v>78</v>
      </c>
      <c r="AY391" s="136" t="s">
        <v>138</v>
      </c>
      <c r="BK391" s="144">
        <f>SUM(BK392:BK429)</f>
        <v>0</v>
      </c>
    </row>
    <row r="392" spans="2:65" s="1" customFormat="1" ht="22.5" customHeight="1">
      <c r="B392" s="148"/>
      <c r="C392" s="149" t="s">
        <v>781</v>
      </c>
      <c r="D392" s="149" t="s">
        <v>140</v>
      </c>
      <c r="E392" s="150" t="s">
        <v>782</v>
      </c>
      <c r="F392" s="151" t="s">
        <v>783</v>
      </c>
      <c r="G392" s="152" t="s">
        <v>255</v>
      </c>
      <c r="H392" s="153">
        <v>1</v>
      </c>
      <c r="I392" s="154"/>
      <c r="J392" s="154">
        <f>ROUND(I392*H392,2)</f>
        <v>0</v>
      </c>
      <c r="K392" s="151" t="s">
        <v>144</v>
      </c>
      <c r="L392" s="36"/>
      <c r="M392" s="155" t="s">
        <v>5</v>
      </c>
      <c r="N392" s="156" t="s">
        <v>41</v>
      </c>
      <c r="O392" s="157">
        <v>1.5589999999999999</v>
      </c>
      <c r="P392" s="157">
        <f>O392*H392</f>
        <v>1.5589999999999999</v>
      </c>
      <c r="Q392" s="157">
        <v>2.5000000000000001E-4</v>
      </c>
      <c r="R392" s="157">
        <f>Q392*H392</f>
        <v>2.5000000000000001E-4</v>
      </c>
      <c r="S392" s="157">
        <v>0</v>
      </c>
      <c r="T392" s="158">
        <f>S392*H392</f>
        <v>0</v>
      </c>
      <c r="AR392" s="22" t="s">
        <v>223</v>
      </c>
      <c r="AT392" s="22" t="s">
        <v>140</v>
      </c>
      <c r="AU392" s="22" t="s">
        <v>80</v>
      </c>
      <c r="AY392" s="22" t="s">
        <v>138</v>
      </c>
      <c r="BE392" s="159">
        <f>IF(N392="základní",J392,0)</f>
        <v>0</v>
      </c>
      <c r="BF392" s="159">
        <f>IF(N392="snížená",J392,0)</f>
        <v>0</v>
      </c>
      <c r="BG392" s="159">
        <f>IF(N392="zákl. přenesená",J392,0)</f>
        <v>0</v>
      </c>
      <c r="BH392" s="159">
        <f>IF(N392="sníž. přenesená",J392,0)</f>
        <v>0</v>
      </c>
      <c r="BI392" s="159">
        <f>IF(N392="nulová",J392,0)</f>
        <v>0</v>
      </c>
      <c r="BJ392" s="22" t="s">
        <v>78</v>
      </c>
      <c r="BK392" s="159">
        <f>ROUND(I392*H392,2)</f>
        <v>0</v>
      </c>
      <c r="BL392" s="22" t="s">
        <v>223</v>
      </c>
      <c r="BM392" s="22" t="s">
        <v>784</v>
      </c>
    </row>
    <row r="393" spans="2:65" s="11" customFormat="1">
      <c r="B393" s="160"/>
      <c r="D393" s="161" t="s">
        <v>147</v>
      </c>
      <c r="E393" s="162" t="s">
        <v>5</v>
      </c>
      <c r="F393" s="163" t="s">
        <v>785</v>
      </c>
      <c r="H393" s="164">
        <v>1</v>
      </c>
      <c r="L393" s="160"/>
      <c r="M393" s="165"/>
      <c r="N393" s="166"/>
      <c r="O393" s="166"/>
      <c r="P393" s="166"/>
      <c r="Q393" s="166"/>
      <c r="R393" s="166"/>
      <c r="S393" s="166"/>
      <c r="T393" s="167"/>
      <c r="AT393" s="168" t="s">
        <v>147</v>
      </c>
      <c r="AU393" s="168" t="s">
        <v>80</v>
      </c>
      <c r="AV393" s="11" t="s">
        <v>80</v>
      </c>
      <c r="AW393" s="11" t="s">
        <v>33</v>
      </c>
      <c r="AX393" s="11" t="s">
        <v>78</v>
      </c>
      <c r="AY393" s="168" t="s">
        <v>138</v>
      </c>
    </row>
    <row r="394" spans="2:65" s="1" customFormat="1" ht="22.5" customHeight="1">
      <c r="B394" s="148"/>
      <c r="C394" s="189" t="s">
        <v>786</v>
      </c>
      <c r="D394" s="189" t="s">
        <v>343</v>
      </c>
      <c r="E394" s="190" t="s">
        <v>787</v>
      </c>
      <c r="F394" s="191" t="s">
        <v>788</v>
      </c>
      <c r="G394" s="192" t="s">
        <v>255</v>
      </c>
      <c r="H394" s="193">
        <v>1</v>
      </c>
      <c r="I394" s="194"/>
      <c r="J394" s="194">
        <f>ROUND(I394*H394,2)</f>
        <v>0</v>
      </c>
      <c r="K394" s="191" t="s">
        <v>5</v>
      </c>
      <c r="L394" s="195"/>
      <c r="M394" s="196" t="s">
        <v>5</v>
      </c>
      <c r="N394" s="197" t="s">
        <v>41</v>
      </c>
      <c r="O394" s="157">
        <v>0</v>
      </c>
      <c r="P394" s="157">
        <f>O394*H394</f>
        <v>0</v>
      </c>
      <c r="Q394" s="157">
        <v>0.04</v>
      </c>
      <c r="R394" s="157">
        <f>Q394*H394</f>
        <v>0.04</v>
      </c>
      <c r="S394" s="157">
        <v>0</v>
      </c>
      <c r="T394" s="158">
        <f>S394*H394</f>
        <v>0</v>
      </c>
      <c r="AR394" s="22" t="s">
        <v>313</v>
      </c>
      <c r="AT394" s="22" t="s">
        <v>343</v>
      </c>
      <c r="AU394" s="22" t="s">
        <v>80</v>
      </c>
      <c r="AY394" s="22" t="s">
        <v>138</v>
      </c>
      <c r="BE394" s="159">
        <f>IF(N394="základní",J394,0)</f>
        <v>0</v>
      </c>
      <c r="BF394" s="159">
        <f>IF(N394="snížená",J394,0)</f>
        <v>0</v>
      </c>
      <c r="BG394" s="159">
        <f>IF(N394="zákl. přenesená",J394,0)</f>
        <v>0</v>
      </c>
      <c r="BH394" s="159">
        <f>IF(N394="sníž. přenesená",J394,0)</f>
        <v>0</v>
      </c>
      <c r="BI394" s="159">
        <f>IF(N394="nulová",J394,0)</f>
        <v>0</v>
      </c>
      <c r="BJ394" s="22" t="s">
        <v>78</v>
      </c>
      <c r="BK394" s="159">
        <f>ROUND(I394*H394,2)</f>
        <v>0</v>
      </c>
      <c r="BL394" s="22" t="s">
        <v>223</v>
      </c>
      <c r="BM394" s="22" t="s">
        <v>789</v>
      </c>
    </row>
    <row r="395" spans="2:65" s="1" customFormat="1" ht="40.5">
      <c r="B395" s="36"/>
      <c r="D395" s="161" t="s">
        <v>304</v>
      </c>
      <c r="F395" s="198" t="s">
        <v>790</v>
      </c>
      <c r="L395" s="36"/>
      <c r="M395" s="188"/>
      <c r="N395" s="37"/>
      <c r="O395" s="37"/>
      <c r="P395" s="37"/>
      <c r="Q395" s="37"/>
      <c r="R395" s="37"/>
      <c r="S395" s="37"/>
      <c r="T395" s="65"/>
      <c r="AT395" s="22" t="s">
        <v>304</v>
      </c>
      <c r="AU395" s="22" t="s">
        <v>80</v>
      </c>
    </row>
    <row r="396" spans="2:65" s="1" customFormat="1" ht="22.5" customHeight="1">
      <c r="B396" s="148"/>
      <c r="C396" s="149" t="s">
        <v>791</v>
      </c>
      <c r="D396" s="149" t="s">
        <v>140</v>
      </c>
      <c r="E396" s="150" t="s">
        <v>792</v>
      </c>
      <c r="F396" s="151" t="s">
        <v>793</v>
      </c>
      <c r="G396" s="152" t="s">
        <v>143</v>
      </c>
      <c r="H396" s="153">
        <v>1.5629999999999999</v>
      </c>
      <c r="I396" s="154"/>
      <c r="J396" s="154">
        <f>ROUND(I396*H396,2)</f>
        <v>0</v>
      </c>
      <c r="K396" s="151" t="s">
        <v>144</v>
      </c>
      <c r="L396" s="36"/>
      <c r="M396" s="155" t="s">
        <v>5</v>
      </c>
      <c r="N396" s="156" t="s">
        <v>41</v>
      </c>
      <c r="O396" s="157">
        <v>1.5589999999999999</v>
      </c>
      <c r="P396" s="157">
        <f>O396*H396</f>
        <v>2.4367169999999998</v>
      </c>
      <c r="Q396" s="157">
        <v>2.5000000000000001E-4</v>
      </c>
      <c r="R396" s="157">
        <f>Q396*H396</f>
        <v>3.9074999999999998E-4</v>
      </c>
      <c r="S396" s="157">
        <v>0</v>
      </c>
      <c r="T396" s="158">
        <f>S396*H396</f>
        <v>0</v>
      </c>
      <c r="AR396" s="22" t="s">
        <v>223</v>
      </c>
      <c r="AT396" s="22" t="s">
        <v>140</v>
      </c>
      <c r="AU396" s="22" t="s">
        <v>80</v>
      </c>
      <c r="AY396" s="22" t="s">
        <v>138</v>
      </c>
      <c r="BE396" s="159">
        <f>IF(N396="základní",J396,0)</f>
        <v>0</v>
      </c>
      <c r="BF396" s="159">
        <f>IF(N396="snížená",J396,0)</f>
        <v>0</v>
      </c>
      <c r="BG396" s="159">
        <f>IF(N396="zákl. přenesená",J396,0)</f>
        <v>0</v>
      </c>
      <c r="BH396" s="159">
        <f>IF(N396="sníž. přenesená",J396,0)</f>
        <v>0</v>
      </c>
      <c r="BI396" s="159">
        <f>IF(N396="nulová",J396,0)</f>
        <v>0</v>
      </c>
      <c r="BJ396" s="22" t="s">
        <v>78</v>
      </c>
      <c r="BK396" s="159">
        <f>ROUND(I396*H396,2)</f>
        <v>0</v>
      </c>
      <c r="BL396" s="22" t="s">
        <v>223</v>
      </c>
      <c r="BM396" s="22" t="s">
        <v>794</v>
      </c>
    </row>
    <row r="397" spans="2:65" s="11" customFormat="1">
      <c r="B397" s="160"/>
      <c r="D397" s="161" t="s">
        <v>147</v>
      </c>
      <c r="E397" s="162" t="s">
        <v>5</v>
      </c>
      <c r="F397" s="163" t="s">
        <v>795</v>
      </c>
      <c r="H397" s="164">
        <v>1.5629999999999999</v>
      </c>
      <c r="L397" s="160"/>
      <c r="M397" s="165"/>
      <c r="N397" s="166"/>
      <c r="O397" s="166"/>
      <c r="P397" s="166"/>
      <c r="Q397" s="166"/>
      <c r="R397" s="166"/>
      <c r="S397" s="166"/>
      <c r="T397" s="167"/>
      <c r="AT397" s="168" t="s">
        <v>147</v>
      </c>
      <c r="AU397" s="168" t="s">
        <v>80</v>
      </c>
      <c r="AV397" s="11" t="s">
        <v>80</v>
      </c>
      <c r="AW397" s="11" t="s">
        <v>33</v>
      </c>
      <c r="AX397" s="11" t="s">
        <v>78</v>
      </c>
      <c r="AY397" s="168" t="s">
        <v>138</v>
      </c>
    </row>
    <row r="398" spans="2:65" s="1" customFormat="1" ht="22.5" customHeight="1">
      <c r="B398" s="148"/>
      <c r="C398" s="189" t="s">
        <v>796</v>
      </c>
      <c r="D398" s="189" t="s">
        <v>343</v>
      </c>
      <c r="E398" s="190" t="s">
        <v>797</v>
      </c>
      <c r="F398" s="191" t="s">
        <v>798</v>
      </c>
      <c r="G398" s="192" t="s">
        <v>255</v>
      </c>
      <c r="H398" s="193">
        <v>1</v>
      </c>
      <c r="I398" s="194"/>
      <c r="J398" s="194">
        <f>ROUND(I398*H398,2)</f>
        <v>0</v>
      </c>
      <c r="K398" s="191" t="s">
        <v>5</v>
      </c>
      <c r="L398" s="195"/>
      <c r="M398" s="196" t="s">
        <v>5</v>
      </c>
      <c r="N398" s="197" t="s">
        <v>41</v>
      </c>
      <c r="O398" s="157">
        <v>0</v>
      </c>
      <c r="P398" s="157">
        <f>O398*H398</f>
        <v>0</v>
      </c>
      <c r="Q398" s="157">
        <v>0.04</v>
      </c>
      <c r="R398" s="157">
        <f>Q398*H398</f>
        <v>0.04</v>
      </c>
      <c r="S398" s="157">
        <v>0</v>
      </c>
      <c r="T398" s="158">
        <f>S398*H398</f>
        <v>0</v>
      </c>
      <c r="AR398" s="22" t="s">
        <v>313</v>
      </c>
      <c r="AT398" s="22" t="s">
        <v>343</v>
      </c>
      <c r="AU398" s="22" t="s">
        <v>80</v>
      </c>
      <c r="AY398" s="22" t="s">
        <v>138</v>
      </c>
      <c r="BE398" s="159">
        <f>IF(N398="základní",J398,0)</f>
        <v>0</v>
      </c>
      <c r="BF398" s="159">
        <f>IF(N398="snížená",J398,0)</f>
        <v>0</v>
      </c>
      <c r="BG398" s="159">
        <f>IF(N398="zákl. přenesená",J398,0)</f>
        <v>0</v>
      </c>
      <c r="BH398" s="159">
        <f>IF(N398="sníž. přenesená",J398,0)</f>
        <v>0</v>
      </c>
      <c r="BI398" s="159">
        <f>IF(N398="nulová",J398,0)</f>
        <v>0</v>
      </c>
      <c r="BJ398" s="22" t="s">
        <v>78</v>
      </c>
      <c r="BK398" s="159">
        <f>ROUND(I398*H398,2)</f>
        <v>0</v>
      </c>
      <c r="BL398" s="22" t="s">
        <v>223</v>
      </c>
      <c r="BM398" s="22" t="s">
        <v>799</v>
      </c>
    </row>
    <row r="399" spans="2:65" s="1" customFormat="1" ht="40.5">
      <c r="B399" s="36"/>
      <c r="D399" s="161" t="s">
        <v>304</v>
      </c>
      <c r="F399" s="198" t="s">
        <v>790</v>
      </c>
      <c r="L399" s="36"/>
      <c r="M399" s="188"/>
      <c r="N399" s="37"/>
      <c r="O399" s="37"/>
      <c r="P399" s="37"/>
      <c r="Q399" s="37"/>
      <c r="R399" s="37"/>
      <c r="S399" s="37"/>
      <c r="T399" s="65"/>
      <c r="AT399" s="22" t="s">
        <v>304</v>
      </c>
      <c r="AU399" s="22" t="s">
        <v>80</v>
      </c>
    </row>
    <row r="400" spans="2:65" s="1" customFormat="1" ht="22.5" customHeight="1">
      <c r="B400" s="148"/>
      <c r="C400" s="149" t="s">
        <v>800</v>
      </c>
      <c r="D400" s="149" t="s">
        <v>140</v>
      </c>
      <c r="E400" s="150" t="s">
        <v>801</v>
      </c>
      <c r="F400" s="151" t="s">
        <v>802</v>
      </c>
      <c r="G400" s="152" t="s">
        <v>255</v>
      </c>
      <c r="H400" s="153">
        <v>1</v>
      </c>
      <c r="I400" s="154"/>
      <c r="J400" s="154">
        <f>ROUND(I400*H400,2)</f>
        <v>0</v>
      </c>
      <c r="K400" s="151" t="s">
        <v>144</v>
      </c>
      <c r="L400" s="36"/>
      <c r="M400" s="155" t="s">
        <v>5</v>
      </c>
      <c r="N400" s="156" t="s">
        <v>41</v>
      </c>
      <c r="O400" s="157">
        <v>1.825</v>
      </c>
      <c r="P400" s="157">
        <f>O400*H400</f>
        <v>1.825</v>
      </c>
      <c r="Q400" s="157">
        <v>0</v>
      </c>
      <c r="R400" s="157">
        <f>Q400*H400</f>
        <v>0</v>
      </c>
      <c r="S400" s="157">
        <v>0</v>
      </c>
      <c r="T400" s="158">
        <f>S400*H400</f>
        <v>0</v>
      </c>
      <c r="AR400" s="22" t="s">
        <v>223</v>
      </c>
      <c r="AT400" s="22" t="s">
        <v>140</v>
      </c>
      <c r="AU400" s="22" t="s">
        <v>80</v>
      </c>
      <c r="AY400" s="22" t="s">
        <v>138</v>
      </c>
      <c r="BE400" s="159">
        <f>IF(N400="základní",J400,0)</f>
        <v>0</v>
      </c>
      <c r="BF400" s="159">
        <f>IF(N400="snížená",J400,0)</f>
        <v>0</v>
      </c>
      <c r="BG400" s="159">
        <f>IF(N400="zákl. přenesená",J400,0)</f>
        <v>0</v>
      </c>
      <c r="BH400" s="159">
        <f>IF(N400="sníž. přenesená",J400,0)</f>
        <v>0</v>
      </c>
      <c r="BI400" s="159">
        <f>IF(N400="nulová",J400,0)</f>
        <v>0</v>
      </c>
      <c r="BJ400" s="22" t="s">
        <v>78</v>
      </c>
      <c r="BK400" s="159">
        <f>ROUND(I400*H400,2)</f>
        <v>0</v>
      </c>
      <c r="BL400" s="22" t="s">
        <v>223</v>
      </c>
      <c r="BM400" s="22" t="s">
        <v>803</v>
      </c>
    </row>
    <row r="401" spans="2:65" s="11" customFormat="1">
      <c r="B401" s="160"/>
      <c r="D401" s="161" t="s">
        <v>147</v>
      </c>
      <c r="E401" s="162" t="s">
        <v>5</v>
      </c>
      <c r="F401" s="163" t="s">
        <v>804</v>
      </c>
      <c r="H401" s="164">
        <v>1</v>
      </c>
      <c r="L401" s="160"/>
      <c r="M401" s="165"/>
      <c r="N401" s="166"/>
      <c r="O401" s="166"/>
      <c r="P401" s="166"/>
      <c r="Q401" s="166"/>
      <c r="R401" s="166"/>
      <c r="S401" s="166"/>
      <c r="T401" s="167"/>
      <c r="AT401" s="168" t="s">
        <v>147</v>
      </c>
      <c r="AU401" s="168" t="s">
        <v>80</v>
      </c>
      <c r="AV401" s="11" t="s">
        <v>80</v>
      </c>
      <c r="AW401" s="11" t="s">
        <v>33</v>
      </c>
      <c r="AX401" s="11" t="s">
        <v>78</v>
      </c>
      <c r="AY401" s="168" t="s">
        <v>138</v>
      </c>
    </row>
    <row r="402" spans="2:65" s="1" customFormat="1" ht="31.5" customHeight="1">
      <c r="B402" s="148"/>
      <c r="C402" s="189" t="s">
        <v>805</v>
      </c>
      <c r="D402" s="189" t="s">
        <v>343</v>
      </c>
      <c r="E402" s="190" t="s">
        <v>806</v>
      </c>
      <c r="F402" s="191" t="s">
        <v>807</v>
      </c>
      <c r="G402" s="192" t="s">
        <v>255</v>
      </c>
      <c r="H402" s="193">
        <v>1</v>
      </c>
      <c r="I402" s="194"/>
      <c r="J402" s="194">
        <f>ROUND(I402*H402,2)</f>
        <v>0</v>
      </c>
      <c r="K402" s="191" t="s">
        <v>5</v>
      </c>
      <c r="L402" s="195"/>
      <c r="M402" s="196" t="s">
        <v>5</v>
      </c>
      <c r="N402" s="197" t="s">
        <v>41</v>
      </c>
      <c r="O402" s="157">
        <v>0</v>
      </c>
      <c r="P402" s="157">
        <f>O402*H402</f>
        <v>0</v>
      </c>
      <c r="Q402" s="157">
        <v>0.02</v>
      </c>
      <c r="R402" s="157">
        <f>Q402*H402</f>
        <v>0.02</v>
      </c>
      <c r="S402" s="157">
        <v>0</v>
      </c>
      <c r="T402" s="158">
        <f>S402*H402</f>
        <v>0</v>
      </c>
      <c r="AR402" s="22" t="s">
        <v>313</v>
      </c>
      <c r="AT402" s="22" t="s">
        <v>343</v>
      </c>
      <c r="AU402" s="22" t="s">
        <v>80</v>
      </c>
      <c r="AY402" s="22" t="s">
        <v>138</v>
      </c>
      <c r="BE402" s="159">
        <f>IF(N402="základní",J402,0)</f>
        <v>0</v>
      </c>
      <c r="BF402" s="159">
        <f>IF(N402="snížená",J402,0)</f>
        <v>0</v>
      </c>
      <c r="BG402" s="159">
        <f>IF(N402="zákl. přenesená",J402,0)</f>
        <v>0</v>
      </c>
      <c r="BH402" s="159">
        <f>IF(N402="sníž. přenesená",J402,0)</f>
        <v>0</v>
      </c>
      <c r="BI402" s="159">
        <f>IF(N402="nulová",J402,0)</f>
        <v>0</v>
      </c>
      <c r="BJ402" s="22" t="s">
        <v>78</v>
      </c>
      <c r="BK402" s="159">
        <f>ROUND(I402*H402,2)</f>
        <v>0</v>
      </c>
      <c r="BL402" s="22" t="s">
        <v>223</v>
      </c>
      <c r="BM402" s="22" t="s">
        <v>808</v>
      </c>
    </row>
    <row r="403" spans="2:65" s="1" customFormat="1" ht="22.5" customHeight="1">
      <c r="B403" s="148"/>
      <c r="C403" s="149" t="s">
        <v>809</v>
      </c>
      <c r="D403" s="149" t="s">
        <v>140</v>
      </c>
      <c r="E403" s="150" t="s">
        <v>810</v>
      </c>
      <c r="F403" s="151" t="s">
        <v>811</v>
      </c>
      <c r="G403" s="152" t="s">
        <v>255</v>
      </c>
      <c r="H403" s="153">
        <v>1</v>
      </c>
      <c r="I403" s="154"/>
      <c r="J403" s="154">
        <f>ROUND(I403*H403,2)</f>
        <v>0</v>
      </c>
      <c r="K403" s="151" t="s">
        <v>144</v>
      </c>
      <c r="L403" s="36"/>
      <c r="M403" s="155" t="s">
        <v>5</v>
      </c>
      <c r="N403" s="156" t="s">
        <v>41</v>
      </c>
      <c r="O403" s="157">
        <v>2.859</v>
      </c>
      <c r="P403" s="157">
        <f>O403*H403</f>
        <v>2.859</v>
      </c>
      <c r="Q403" s="157">
        <v>0</v>
      </c>
      <c r="R403" s="157">
        <f>Q403*H403</f>
        <v>0</v>
      </c>
      <c r="S403" s="157">
        <v>0</v>
      </c>
      <c r="T403" s="158">
        <f>S403*H403</f>
        <v>0</v>
      </c>
      <c r="AR403" s="22" t="s">
        <v>223</v>
      </c>
      <c r="AT403" s="22" t="s">
        <v>140</v>
      </c>
      <c r="AU403" s="22" t="s">
        <v>80</v>
      </c>
      <c r="AY403" s="22" t="s">
        <v>138</v>
      </c>
      <c r="BE403" s="159">
        <f>IF(N403="základní",J403,0)</f>
        <v>0</v>
      </c>
      <c r="BF403" s="159">
        <f>IF(N403="snížená",J403,0)</f>
        <v>0</v>
      </c>
      <c r="BG403" s="159">
        <f>IF(N403="zákl. přenesená",J403,0)</f>
        <v>0</v>
      </c>
      <c r="BH403" s="159">
        <f>IF(N403="sníž. přenesená",J403,0)</f>
        <v>0</v>
      </c>
      <c r="BI403" s="159">
        <f>IF(N403="nulová",J403,0)</f>
        <v>0</v>
      </c>
      <c r="BJ403" s="22" t="s">
        <v>78</v>
      </c>
      <c r="BK403" s="159">
        <f>ROUND(I403*H403,2)</f>
        <v>0</v>
      </c>
      <c r="BL403" s="22" t="s">
        <v>223</v>
      </c>
      <c r="BM403" s="22" t="s">
        <v>812</v>
      </c>
    </row>
    <row r="404" spans="2:65" s="11" customFormat="1">
      <c r="B404" s="160"/>
      <c r="D404" s="161" t="s">
        <v>147</v>
      </c>
      <c r="E404" s="162" t="s">
        <v>5</v>
      </c>
      <c r="F404" s="163" t="s">
        <v>813</v>
      </c>
      <c r="H404" s="164">
        <v>1</v>
      </c>
      <c r="L404" s="160"/>
      <c r="M404" s="165"/>
      <c r="N404" s="166"/>
      <c r="O404" s="166"/>
      <c r="P404" s="166"/>
      <c r="Q404" s="166"/>
      <c r="R404" s="166"/>
      <c r="S404" s="166"/>
      <c r="T404" s="167"/>
      <c r="AT404" s="168" t="s">
        <v>147</v>
      </c>
      <c r="AU404" s="168" t="s">
        <v>80</v>
      </c>
      <c r="AV404" s="11" t="s">
        <v>80</v>
      </c>
      <c r="AW404" s="11" t="s">
        <v>33</v>
      </c>
      <c r="AX404" s="11" t="s">
        <v>78</v>
      </c>
      <c r="AY404" s="168" t="s">
        <v>138</v>
      </c>
    </row>
    <row r="405" spans="2:65" s="1" customFormat="1" ht="31.5" customHeight="1">
      <c r="B405" s="148"/>
      <c r="C405" s="189" t="s">
        <v>814</v>
      </c>
      <c r="D405" s="189" t="s">
        <v>343</v>
      </c>
      <c r="E405" s="190" t="s">
        <v>815</v>
      </c>
      <c r="F405" s="191" t="s">
        <v>816</v>
      </c>
      <c r="G405" s="192" t="s">
        <v>255</v>
      </c>
      <c r="H405" s="193">
        <v>1</v>
      </c>
      <c r="I405" s="194"/>
      <c r="J405" s="194">
        <f>ROUND(I405*H405,2)</f>
        <v>0</v>
      </c>
      <c r="K405" s="191" t="s">
        <v>5</v>
      </c>
      <c r="L405" s="195"/>
      <c r="M405" s="196" t="s">
        <v>5</v>
      </c>
      <c r="N405" s="197" t="s">
        <v>41</v>
      </c>
      <c r="O405" s="157">
        <v>0</v>
      </c>
      <c r="P405" s="157">
        <f>O405*H405</f>
        <v>0</v>
      </c>
      <c r="Q405" s="157">
        <v>0.02</v>
      </c>
      <c r="R405" s="157">
        <f>Q405*H405</f>
        <v>0.02</v>
      </c>
      <c r="S405" s="157">
        <v>0</v>
      </c>
      <c r="T405" s="158">
        <f>S405*H405</f>
        <v>0</v>
      </c>
      <c r="AR405" s="22" t="s">
        <v>313</v>
      </c>
      <c r="AT405" s="22" t="s">
        <v>343</v>
      </c>
      <c r="AU405" s="22" t="s">
        <v>80</v>
      </c>
      <c r="AY405" s="22" t="s">
        <v>138</v>
      </c>
      <c r="BE405" s="159">
        <f>IF(N405="základní",J405,0)</f>
        <v>0</v>
      </c>
      <c r="BF405" s="159">
        <f>IF(N405="snížená",J405,0)</f>
        <v>0</v>
      </c>
      <c r="BG405" s="159">
        <f>IF(N405="zákl. přenesená",J405,0)</f>
        <v>0</v>
      </c>
      <c r="BH405" s="159">
        <f>IF(N405="sníž. přenesená",J405,0)</f>
        <v>0</v>
      </c>
      <c r="BI405" s="159">
        <f>IF(N405="nulová",J405,0)</f>
        <v>0</v>
      </c>
      <c r="BJ405" s="22" t="s">
        <v>78</v>
      </c>
      <c r="BK405" s="159">
        <f>ROUND(I405*H405,2)</f>
        <v>0</v>
      </c>
      <c r="BL405" s="22" t="s">
        <v>223</v>
      </c>
      <c r="BM405" s="22" t="s">
        <v>817</v>
      </c>
    </row>
    <row r="406" spans="2:65" s="1" customFormat="1" ht="31.5" customHeight="1">
      <c r="B406" s="148"/>
      <c r="C406" s="149" t="s">
        <v>818</v>
      </c>
      <c r="D406" s="149" t="s">
        <v>140</v>
      </c>
      <c r="E406" s="150" t="s">
        <v>819</v>
      </c>
      <c r="F406" s="151" t="s">
        <v>820</v>
      </c>
      <c r="G406" s="152" t="s">
        <v>255</v>
      </c>
      <c r="H406" s="153">
        <v>1</v>
      </c>
      <c r="I406" s="154"/>
      <c r="J406" s="154">
        <f>ROUND(I406*H406,2)</f>
        <v>0</v>
      </c>
      <c r="K406" s="151" t="s">
        <v>144</v>
      </c>
      <c r="L406" s="36"/>
      <c r="M406" s="155" t="s">
        <v>5</v>
      </c>
      <c r="N406" s="156" t="s">
        <v>41</v>
      </c>
      <c r="O406" s="157">
        <v>3.3039999999999998</v>
      </c>
      <c r="P406" s="157">
        <f>O406*H406</f>
        <v>3.3039999999999998</v>
      </c>
      <c r="Q406" s="157">
        <v>0</v>
      </c>
      <c r="R406" s="157">
        <f>Q406*H406</f>
        <v>0</v>
      </c>
      <c r="S406" s="157">
        <v>0</v>
      </c>
      <c r="T406" s="158">
        <f>S406*H406</f>
        <v>0</v>
      </c>
      <c r="AR406" s="22" t="s">
        <v>223</v>
      </c>
      <c r="AT406" s="22" t="s">
        <v>140</v>
      </c>
      <c r="AU406" s="22" t="s">
        <v>80</v>
      </c>
      <c r="AY406" s="22" t="s">
        <v>138</v>
      </c>
      <c r="BE406" s="159">
        <f>IF(N406="základní",J406,0)</f>
        <v>0</v>
      </c>
      <c r="BF406" s="159">
        <f>IF(N406="snížená",J406,0)</f>
        <v>0</v>
      </c>
      <c r="BG406" s="159">
        <f>IF(N406="zákl. přenesená",J406,0)</f>
        <v>0</v>
      </c>
      <c r="BH406" s="159">
        <f>IF(N406="sníž. přenesená",J406,0)</f>
        <v>0</v>
      </c>
      <c r="BI406" s="159">
        <f>IF(N406="nulová",J406,0)</f>
        <v>0</v>
      </c>
      <c r="BJ406" s="22" t="s">
        <v>78</v>
      </c>
      <c r="BK406" s="159">
        <f>ROUND(I406*H406,2)</f>
        <v>0</v>
      </c>
      <c r="BL406" s="22" t="s">
        <v>223</v>
      </c>
      <c r="BM406" s="22" t="s">
        <v>821</v>
      </c>
    </row>
    <row r="407" spans="2:65" s="11" customFormat="1">
      <c r="B407" s="160"/>
      <c r="D407" s="161" t="s">
        <v>147</v>
      </c>
      <c r="E407" s="162" t="s">
        <v>5</v>
      </c>
      <c r="F407" s="163" t="s">
        <v>822</v>
      </c>
      <c r="H407" s="164">
        <v>1</v>
      </c>
      <c r="L407" s="160"/>
      <c r="M407" s="165"/>
      <c r="N407" s="166"/>
      <c r="O407" s="166"/>
      <c r="P407" s="166"/>
      <c r="Q407" s="166"/>
      <c r="R407" s="166"/>
      <c r="S407" s="166"/>
      <c r="T407" s="167"/>
      <c r="AT407" s="168" t="s">
        <v>147</v>
      </c>
      <c r="AU407" s="168" t="s">
        <v>80</v>
      </c>
      <c r="AV407" s="11" t="s">
        <v>80</v>
      </c>
      <c r="AW407" s="11" t="s">
        <v>33</v>
      </c>
      <c r="AX407" s="11" t="s">
        <v>78</v>
      </c>
      <c r="AY407" s="168" t="s">
        <v>138</v>
      </c>
    </row>
    <row r="408" spans="2:65" s="1" customFormat="1" ht="31.5" customHeight="1">
      <c r="B408" s="148"/>
      <c r="C408" s="189" t="s">
        <v>823</v>
      </c>
      <c r="D408" s="189" t="s">
        <v>343</v>
      </c>
      <c r="E408" s="190" t="s">
        <v>824</v>
      </c>
      <c r="F408" s="191" t="s">
        <v>825</v>
      </c>
      <c r="G408" s="192" t="s">
        <v>255</v>
      </c>
      <c r="H408" s="193">
        <v>1</v>
      </c>
      <c r="I408" s="194"/>
      <c r="J408" s="194">
        <f>ROUND(I408*H408,2)</f>
        <v>0</v>
      </c>
      <c r="K408" s="191" t="s">
        <v>5</v>
      </c>
      <c r="L408" s="195"/>
      <c r="M408" s="196" t="s">
        <v>5</v>
      </c>
      <c r="N408" s="197" t="s">
        <v>41</v>
      </c>
      <c r="O408" s="157">
        <v>0</v>
      </c>
      <c r="P408" s="157">
        <f>O408*H408</f>
        <v>0</v>
      </c>
      <c r="Q408" s="157">
        <v>0.02</v>
      </c>
      <c r="R408" s="157">
        <f>Q408*H408</f>
        <v>0.02</v>
      </c>
      <c r="S408" s="157">
        <v>0</v>
      </c>
      <c r="T408" s="158">
        <f>S408*H408</f>
        <v>0</v>
      </c>
      <c r="AR408" s="22" t="s">
        <v>313</v>
      </c>
      <c r="AT408" s="22" t="s">
        <v>343</v>
      </c>
      <c r="AU408" s="22" t="s">
        <v>80</v>
      </c>
      <c r="AY408" s="22" t="s">
        <v>138</v>
      </c>
      <c r="BE408" s="159">
        <f>IF(N408="základní",J408,0)</f>
        <v>0</v>
      </c>
      <c r="BF408" s="159">
        <f>IF(N408="snížená",J408,0)</f>
        <v>0</v>
      </c>
      <c r="BG408" s="159">
        <f>IF(N408="zákl. přenesená",J408,0)</f>
        <v>0</v>
      </c>
      <c r="BH408" s="159">
        <f>IF(N408="sníž. přenesená",J408,0)</f>
        <v>0</v>
      </c>
      <c r="BI408" s="159">
        <f>IF(N408="nulová",J408,0)</f>
        <v>0</v>
      </c>
      <c r="BJ408" s="22" t="s">
        <v>78</v>
      </c>
      <c r="BK408" s="159">
        <f>ROUND(I408*H408,2)</f>
        <v>0</v>
      </c>
      <c r="BL408" s="22" t="s">
        <v>223</v>
      </c>
      <c r="BM408" s="22" t="s">
        <v>826</v>
      </c>
    </row>
    <row r="409" spans="2:65" s="1" customFormat="1" ht="22.5" customHeight="1">
      <c r="B409" s="148"/>
      <c r="C409" s="149" t="s">
        <v>827</v>
      </c>
      <c r="D409" s="149" t="s">
        <v>140</v>
      </c>
      <c r="E409" s="150" t="s">
        <v>828</v>
      </c>
      <c r="F409" s="151" t="s">
        <v>829</v>
      </c>
      <c r="G409" s="152" t="s">
        <v>255</v>
      </c>
      <c r="H409" s="153">
        <v>1</v>
      </c>
      <c r="I409" s="154"/>
      <c r="J409" s="154">
        <f>ROUND(I409*H409,2)</f>
        <v>0</v>
      </c>
      <c r="K409" s="151" t="s">
        <v>144</v>
      </c>
      <c r="L409" s="36"/>
      <c r="M409" s="155" t="s">
        <v>5</v>
      </c>
      <c r="N409" s="156" t="s">
        <v>41</v>
      </c>
      <c r="O409" s="157">
        <v>8.1590000000000007</v>
      </c>
      <c r="P409" s="157">
        <f>O409*H409</f>
        <v>8.1590000000000007</v>
      </c>
      <c r="Q409" s="157">
        <v>8.4000000000000003E-4</v>
      </c>
      <c r="R409" s="157">
        <f>Q409*H409</f>
        <v>8.4000000000000003E-4</v>
      </c>
      <c r="S409" s="157">
        <v>0</v>
      </c>
      <c r="T409" s="158">
        <f>S409*H409</f>
        <v>0</v>
      </c>
      <c r="AR409" s="22" t="s">
        <v>223</v>
      </c>
      <c r="AT409" s="22" t="s">
        <v>140</v>
      </c>
      <c r="AU409" s="22" t="s">
        <v>80</v>
      </c>
      <c r="AY409" s="22" t="s">
        <v>138</v>
      </c>
      <c r="BE409" s="159">
        <f>IF(N409="základní",J409,0)</f>
        <v>0</v>
      </c>
      <c r="BF409" s="159">
        <f>IF(N409="snížená",J409,0)</f>
        <v>0</v>
      </c>
      <c r="BG409" s="159">
        <f>IF(N409="zákl. přenesená",J409,0)</f>
        <v>0</v>
      </c>
      <c r="BH409" s="159">
        <f>IF(N409="sníž. přenesená",J409,0)</f>
        <v>0</v>
      </c>
      <c r="BI409" s="159">
        <f>IF(N409="nulová",J409,0)</f>
        <v>0</v>
      </c>
      <c r="BJ409" s="22" t="s">
        <v>78</v>
      </c>
      <c r="BK409" s="159">
        <f>ROUND(I409*H409,2)</f>
        <v>0</v>
      </c>
      <c r="BL409" s="22" t="s">
        <v>223</v>
      </c>
      <c r="BM409" s="22" t="s">
        <v>830</v>
      </c>
    </row>
    <row r="410" spans="2:65" s="11" customFormat="1">
      <c r="B410" s="160"/>
      <c r="D410" s="161" t="s">
        <v>147</v>
      </c>
      <c r="E410" s="162" t="s">
        <v>5</v>
      </c>
      <c r="F410" s="163" t="s">
        <v>831</v>
      </c>
      <c r="H410" s="164">
        <v>1</v>
      </c>
      <c r="L410" s="160"/>
      <c r="M410" s="165"/>
      <c r="N410" s="166"/>
      <c r="O410" s="166"/>
      <c r="P410" s="166"/>
      <c r="Q410" s="166"/>
      <c r="R410" s="166"/>
      <c r="S410" s="166"/>
      <c r="T410" s="167"/>
      <c r="AT410" s="168" t="s">
        <v>147</v>
      </c>
      <c r="AU410" s="168" t="s">
        <v>80</v>
      </c>
      <c r="AV410" s="11" t="s">
        <v>80</v>
      </c>
      <c r="AW410" s="11" t="s">
        <v>33</v>
      </c>
      <c r="AX410" s="11" t="s">
        <v>78</v>
      </c>
      <c r="AY410" s="168" t="s">
        <v>138</v>
      </c>
    </row>
    <row r="411" spans="2:65" s="1" customFormat="1" ht="31.5" customHeight="1">
      <c r="B411" s="148"/>
      <c r="C411" s="189" t="s">
        <v>832</v>
      </c>
      <c r="D411" s="189" t="s">
        <v>343</v>
      </c>
      <c r="E411" s="190" t="s">
        <v>833</v>
      </c>
      <c r="F411" s="191" t="s">
        <v>834</v>
      </c>
      <c r="G411" s="192" t="s">
        <v>255</v>
      </c>
      <c r="H411" s="193">
        <v>1</v>
      </c>
      <c r="I411" s="194"/>
      <c r="J411" s="194">
        <f>ROUND(I411*H411,2)</f>
        <v>0</v>
      </c>
      <c r="K411" s="191" t="s">
        <v>5</v>
      </c>
      <c r="L411" s="195"/>
      <c r="M411" s="196" t="s">
        <v>5</v>
      </c>
      <c r="N411" s="197" t="s">
        <v>41</v>
      </c>
      <c r="O411" s="157">
        <v>0</v>
      </c>
      <c r="P411" s="157">
        <f>O411*H411</f>
        <v>0</v>
      </c>
      <c r="Q411" s="157">
        <v>0.04</v>
      </c>
      <c r="R411" s="157">
        <f>Q411*H411</f>
        <v>0.04</v>
      </c>
      <c r="S411" s="157">
        <v>0</v>
      </c>
      <c r="T411" s="158">
        <f>S411*H411</f>
        <v>0</v>
      </c>
      <c r="AR411" s="22" t="s">
        <v>313</v>
      </c>
      <c r="AT411" s="22" t="s">
        <v>343</v>
      </c>
      <c r="AU411" s="22" t="s">
        <v>80</v>
      </c>
      <c r="AY411" s="22" t="s">
        <v>138</v>
      </c>
      <c r="BE411" s="159">
        <f>IF(N411="základní",J411,0)</f>
        <v>0</v>
      </c>
      <c r="BF411" s="159">
        <f>IF(N411="snížená",J411,0)</f>
        <v>0</v>
      </c>
      <c r="BG411" s="159">
        <f>IF(N411="zákl. přenesená",J411,0)</f>
        <v>0</v>
      </c>
      <c r="BH411" s="159">
        <f>IF(N411="sníž. přenesená",J411,0)</f>
        <v>0</v>
      </c>
      <c r="BI411" s="159">
        <f>IF(N411="nulová",J411,0)</f>
        <v>0</v>
      </c>
      <c r="BJ411" s="22" t="s">
        <v>78</v>
      </c>
      <c r="BK411" s="159">
        <f>ROUND(I411*H411,2)</f>
        <v>0</v>
      </c>
      <c r="BL411" s="22" t="s">
        <v>223</v>
      </c>
      <c r="BM411" s="22" t="s">
        <v>835</v>
      </c>
    </row>
    <row r="412" spans="2:65" s="1" customFormat="1" ht="27">
      <c r="B412" s="36"/>
      <c r="D412" s="161" t="s">
        <v>304</v>
      </c>
      <c r="F412" s="198" t="s">
        <v>836</v>
      </c>
      <c r="L412" s="36"/>
      <c r="M412" s="188"/>
      <c r="N412" s="37"/>
      <c r="O412" s="37"/>
      <c r="P412" s="37"/>
      <c r="Q412" s="37"/>
      <c r="R412" s="37"/>
      <c r="S412" s="37"/>
      <c r="T412" s="65"/>
      <c r="AT412" s="22" t="s">
        <v>304</v>
      </c>
      <c r="AU412" s="22" t="s">
        <v>80</v>
      </c>
    </row>
    <row r="413" spans="2:65" s="1" customFormat="1" ht="22.5" customHeight="1">
      <c r="B413" s="148"/>
      <c r="C413" s="149" t="s">
        <v>837</v>
      </c>
      <c r="D413" s="149" t="s">
        <v>140</v>
      </c>
      <c r="E413" s="150" t="s">
        <v>838</v>
      </c>
      <c r="F413" s="151" t="s">
        <v>839</v>
      </c>
      <c r="G413" s="152" t="s">
        <v>156</v>
      </c>
      <c r="H413" s="153">
        <v>14.2</v>
      </c>
      <c r="I413" s="154"/>
      <c r="J413" s="154">
        <f>ROUND(I413*H413,2)</f>
        <v>0</v>
      </c>
      <c r="K413" s="151" t="s">
        <v>144</v>
      </c>
      <c r="L413" s="36"/>
      <c r="M413" s="155" t="s">
        <v>5</v>
      </c>
      <c r="N413" s="156" t="s">
        <v>41</v>
      </c>
      <c r="O413" s="157">
        <v>0.186</v>
      </c>
      <c r="P413" s="157">
        <f>O413*H413</f>
        <v>2.6412</v>
      </c>
      <c r="Q413" s="157">
        <v>2.7999999999999998E-4</v>
      </c>
      <c r="R413" s="157">
        <f>Q413*H413</f>
        <v>3.9759999999999995E-3</v>
      </c>
      <c r="S413" s="157">
        <v>0</v>
      </c>
      <c r="T413" s="158">
        <f>S413*H413</f>
        <v>0</v>
      </c>
      <c r="AR413" s="22" t="s">
        <v>223</v>
      </c>
      <c r="AT413" s="22" t="s">
        <v>140</v>
      </c>
      <c r="AU413" s="22" t="s">
        <v>80</v>
      </c>
      <c r="AY413" s="22" t="s">
        <v>138</v>
      </c>
      <c r="BE413" s="159">
        <f>IF(N413="základní",J413,0)</f>
        <v>0</v>
      </c>
      <c r="BF413" s="159">
        <f>IF(N413="snížená",J413,0)</f>
        <v>0</v>
      </c>
      <c r="BG413" s="159">
        <f>IF(N413="zákl. přenesená",J413,0)</f>
        <v>0</v>
      </c>
      <c r="BH413" s="159">
        <f>IF(N413="sníž. přenesená",J413,0)</f>
        <v>0</v>
      </c>
      <c r="BI413" s="159">
        <f>IF(N413="nulová",J413,0)</f>
        <v>0</v>
      </c>
      <c r="BJ413" s="22" t="s">
        <v>78</v>
      </c>
      <c r="BK413" s="159">
        <f>ROUND(I413*H413,2)</f>
        <v>0</v>
      </c>
      <c r="BL413" s="22" t="s">
        <v>223</v>
      </c>
      <c r="BM413" s="22" t="s">
        <v>840</v>
      </c>
    </row>
    <row r="414" spans="2:65" s="1" customFormat="1" ht="27">
      <c r="B414" s="36"/>
      <c r="D414" s="169" t="s">
        <v>304</v>
      </c>
      <c r="F414" s="187" t="s">
        <v>841</v>
      </c>
      <c r="L414" s="36"/>
      <c r="M414" s="188"/>
      <c r="N414" s="37"/>
      <c r="O414" s="37"/>
      <c r="P414" s="37"/>
      <c r="Q414" s="37"/>
      <c r="R414" s="37"/>
      <c r="S414" s="37"/>
      <c r="T414" s="65"/>
      <c r="AT414" s="22" t="s">
        <v>304</v>
      </c>
      <c r="AU414" s="22" t="s">
        <v>80</v>
      </c>
    </row>
    <row r="415" spans="2:65" s="11" customFormat="1">
      <c r="B415" s="160"/>
      <c r="D415" s="169" t="s">
        <v>147</v>
      </c>
      <c r="E415" s="168" t="s">
        <v>5</v>
      </c>
      <c r="F415" s="170" t="s">
        <v>842</v>
      </c>
      <c r="H415" s="171">
        <v>3</v>
      </c>
      <c r="L415" s="160"/>
      <c r="M415" s="165"/>
      <c r="N415" s="166"/>
      <c r="O415" s="166"/>
      <c r="P415" s="166"/>
      <c r="Q415" s="166"/>
      <c r="R415" s="166"/>
      <c r="S415" s="166"/>
      <c r="T415" s="167"/>
      <c r="AT415" s="168" t="s">
        <v>147</v>
      </c>
      <c r="AU415" s="168" t="s">
        <v>80</v>
      </c>
      <c r="AV415" s="11" t="s">
        <v>80</v>
      </c>
      <c r="AW415" s="11" t="s">
        <v>33</v>
      </c>
      <c r="AX415" s="11" t="s">
        <v>70</v>
      </c>
      <c r="AY415" s="168" t="s">
        <v>138</v>
      </c>
    </row>
    <row r="416" spans="2:65" s="11" customFormat="1">
      <c r="B416" s="160"/>
      <c r="D416" s="169" t="s">
        <v>147</v>
      </c>
      <c r="E416" s="168" t="s">
        <v>5</v>
      </c>
      <c r="F416" s="170" t="s">
        <v>843</v>
      </c>
      <c r="H416" s="171">
        <v>5</v>
      </c>
      <c r="L416" s="160"/>
      <c r="M416" s="165"/>
      <c r="N416" s="166"/>
      <c r="O416" s="166"/>
      <c r="P416" s="166"/>
      <c r="Q416" s="166"/>
      <c r="R416" s="166"/>
      <c r="S416" s="166"/>
      <c r="T416" s="167"/>
      <c r="AT416" s="168" t="s">
        <v>147</v>
      </c>
      <c r="AU416" s="168" t="s">
        <v>80</v>
      </c>
      <c r="AV416" s="11" t="s">
        <v>80</v>
      </c>
      <c r="AW416" s="11" t="s">
        <v>33</v>
      </c>
      <c r="AX416" s="11" t="s">
        <v>70</v>
      </c>
      <c r="AY416" s="168" t="s">
        <v>138</v>
      </c>
    </row>
    <row r="417" spans="2:65" s="11" customFormat="1">
      <c r="B417" s="160"/>
      <c r="D417" s="169" t="s">
        <v>147</v>
      </c>
      <c r="E417" s="168" t="s">
        <v>5</v>
      </c>
      <c r="F417" s="170" t="s">
        <v>844</v>
      </c>
      <c r="H417" s="171">
        <v>6.2</v>
      </c>
      <c r="L417" s="160"/>
      <c r="M417" s="165"/>
      <c r="N417" s="166"/>
      <c r="O417" s="166"/>
      <c r="P417" s="166"/>
      <c r="Q417" s="166"/>
      <c r="R417" s="166"/>
      <c r="S417" s="166"/>
      <c r="T417" s="167"/>
      <c r="AT417" s="168" t="s">
        <v>147</v>
      </c>
      <c r="AU417" s="168" t="s">
        <v>80</v>
      </c>
      <c r="AV417" s="11" t="s">
        <v>80</v>
      </c>
      <c r="AW417" s="11" t="s">
        <v>33</v>
      </c>
      <c r="AX417" s="11" t="s">
        <v>70</v>
      </c>
      <c r="AY417" s="168" t="s">
        <v>138</v>
      </c>
    </row>
    <row r="418" spans="2:65" s="12" customFormat="1">
      <c r="B418" s="172"/>
      <c r="D418" s="161" t="s">
        <v>147</v>
      </c>
      <c r="E418" s="173" t="s">
        <v>5</v>
      </c>
      <c r="F418" s="174" t="s">
        <v>165</v>
      </c>
      <c r="H418" s="175">
        <v>14.2</v>
      </c>
      <c r="L418" s="172"/>
      <c r="M418" s="176"/>
      <c r="N418" s="177"/>
      <c r="O418" s="177"/>
      <c r="P418" s="177"/>
      <c r="Q418" s="177"/>
      <c r="R418" s="177"/>
      <c r="S418" s="177"/>
      <c r="T418" s="178"/>
      <c r="AT418" s="179" t="s">
        <v>147</v>
      </c>
      <c r="AU418" s="179" t="s">
        <v>80</v>
      </c>
      <c r="AV418" s="12" t="s">
        <v>145</v>
      </c>
      <c r="AW418" s="12" t="s">
        <v>33</v>
      </c>
      <c r="AX418" s="12" t="s">
        <v>78</v>
      </c>
      <c r="AY418" s="179" t="s">
        <v>138</v>
      </c>
    </row>
    <row r="419" spans="2:65" s="1" customFormat="1" ht="22.5" customHeight="1">
      <c r="B419" s="148"/>
      <c r="C419" s="149" t="s">
        <v>845</v>
      </c>
      <c r="D419" s="149" t="s">
        <v>140</v>
      </c>
      <c r="E419" s="150" t="s">
        <v>846</v>
      </c>
      <c r="F419" s="151" t="s">
        <v>847</v>
      </c>
      <c r="G419" s="152" t="s">
        <v>255</v>
      </c>
      <c r="H419" s="153">
        <v>1</v>
      </c>
      <c r="I419" s="154"/>
      <c r="J419" s="154">
        <f>ROUND(I419*H419,2)</f>
        <v>0</v>
      </c>
      <c r="K419" s="151" t="s">
        <v>144</v>
      </c>
      <c r="L419" s="36"/>
      <c r="M419" s="155" t="s">
        <v>5</v>
      </c>
      <c r="N419" s="156" t="s">
        <v>41</v>
      </c>
      <c r="O419" s="157">
        <v>0.28799999999999998</v>
      </c>
      <c r="P419" s="157">
        <f>O419*H419</f>
        <v>0.28799999999999998</v>
      </c>
      <c r="Q419" s="157">
        <v>0</v>
      </c>
      <c r="R419" s="157">
        <f>Q419*H419</f>
        <v>0</v>
      </c>
      <c r="S419" s="157">
        <v>0</v>
      </c>
      <c r="T419" s="158">
        <f>S419*H419</f>
        <v>0</v>
      </c>
      <c r="AR419" s="22" t="s">
        <v>223</v>
      </c>
      <c r="AT419" s="22" t="s">
        <v>140</v>
      </c>
      <c r="AU419" s="22" t="s">
        <v>80</v>
      </c>
      <c r="AY419" s="22" t="s">
        <v>138</v>
      </c>
      <c r="BE419" s="159">
        <f>IF(N419="základní",J419,0)</f>
        <v>0</v>
      </c>
      <c r="BF419" s="159">
        <f>IF(N419="snížená",J419,0)</f>
        <v>0</v>
      </c>
      <c r="BG419" s="159">
        <f>IF(N419="zákl. přenesená",J419,0)</f>
        <v>0</v>
      </c>
      <c r="BH419" s="159">
        <f>IF(N419="sníž. přenesená",J419,0)</f>
        <v>0</v>
      </c>
      <c r="BI419" s="159">
        <f>IF(N419="nulová",J419,0)</f>
        <v>0</v>
      </c>
      <c r="BJ419" s="22" t="s">
        <v>78</v>
      </c>
      <c r="BK419" s="159">
        <f>ROUND(I419*H419,2)</f>
        <v>0</v>
      </c>
      <c r="BL419" s="22" t="s">
        <v>223</v>
      </c>
      <c r="BM419" s="22" t="s">
        <v>848</v>
      </c>
    </row>
    <row r="420" spans="2:65" s="11" customFormat="1">
      <c r="B420" s="160"/>
      <c r="D420" s="161" t="s">
        <v>147</v>
      </c>
      <c r="E420" s="162" t="s">
        <v>5</v>
      </c>
      <c r="F420" s="163" t="s">
        <v>849</v>
      </c>
      <c r="H420" s="164">
        <v>1</v>
      </c>
      <c r="L420" s="160"/>
      <c r="M420" s="165"/>
      <c r="N420" s="166"/>
      <c r="O420" s="166"/>
      <c r="P420" s="166"/>
      <c r="Q420" s="166"/>
      <c r="R420" s="166"/>
      <c r="S420" s="166"/>
      <c r="T420" s="167"/>
      <c r="AT420" s="168" t="s">
        <v>147</v>
      </c>
      <c r="AU420" s="168" t="s">
        <v>80</v>
      </c>
      <c r="AV420" s="11" t="s">
        <v>80</v>
      </c>
      <c r="AW420" s="11" t="s">
        <v>33</v>
      </c>
      <c r="AX420" s="11" t="s">
        <v>78</v>
      </c>
      <c r="AY420" s="168" t="s">
        <v>138</v>
      </c>
    </row>
    <row r="421" spans="2:65" s="1" customFormat="1" ht="22.5" customHeight="1">
      <c r="B421" s="148"/>
      <c r="C421" s="189" t="s">
        <v>850</v>
      </c>
      <c r="D421" s="189" t="s">
        <v>343</v>
      </c>
      <c r="E421" s="190" t="s">
        <v>851</v>
      </c>
      <c r="F421" s="191" t="s">
        <v>852</v>
      </c>
      <c r="G421" s="192" t="s">
        <v>255</v>
      </c>
      <c r="H421" s="193">
        <v>1</v>
      </c>
      <c r="I421" s="194"/>
      <c r="J421" s="194">
        <f>ROUND(I421*H421,2)</f>
        <v>0</v>
      </c>
      <c r="K421" s="191" t="s">
        <v>5</v>
      </c>
      <c r="L421" s="195"/>
      <c r="M421" s="196" t="s">
        <v>5</v>
      </c>
      <c r="N421" s="197" t="s">
        <v>41</v>
      </c>
      <c r="O421" s="157">
        <v>0</v>
      </c>
      <c r="P421" s="157">
        <f>O421*H421</f>
        <v>0</v>
      </c>
      <c r="Q421" s="157">
        <v>0</v>
      </c>
      <c r="R421" s="157">
        <f>Q421*H421</f>
        <v>0</v>
      </c>
      <c r="S421" s="157">
        <v>0</v>
      </c>
      <c r="T421" s="158">
        <f>S421*H421</f>
        <v>0</v>
      </c>
      <c r="AR421" s="22" t="s">
        <v>313</v>
      </c>
      <c r="AT421" s="22" t="s">
        <v>343</v>
      </c>
      <c r="AU421" s="22" t="s">
        <v>80</v>
      </c>
      <c r="AY421" s="22" t="s">
        <v>138</v>
      </c>
      <c r="BE421" s="159">
        <f>IF(N421="základní",J421,0)</f>
        <v>0</v>
      </c>
      <c r="BF421" s="159">
        <f>IF(N421="snížená",J421,0)</f>
        <v>0</v>
      </c>
      <c r="BG421" s="159">
        <f>IF(N421="zákl. přenesená",J421,0)</f>
        <v>0</v>
      </c>
      <c r="BH421" s="159">
        <f>IF(N421="sníž. přenesená",J421,0)</f>
        <v>0</v>
      </c>
      <c r="BI421" s="159">
        <f>IF(N421="nulová",J421,0)</f>
        <v>0</v>
      </c>
      <c r="BJ421" s="22" t="s">
        <v>78</v>
      </c>
      <c r="BK421" s="159">
        <f>ROUND(I421*H421,2)</f>
        <v>0</v>
      </c>
      <c r="BL421" s="22" t="s">
        <v>223</v>
      </c>
      <c r="BM421" s="22" t="s">
        <v>853</v>
      </c>
    </row>
    <row r="422" spans="2:65" s="1" customFormat="1" ht="22.5" customHeight="1">
      <c r="B422" s="148"/>
      <c r="C422" s="149" t="s">
        <v>854</v>
      </c>
      <c r="D422" s="149" t="s">
        <v>140</v>
      </c>
      <c r="E422" s="150" t="s">
        <v>855</v>
      </c>
      <c r="F422" s="151" t="s">
        <v>856</v>
      </c>
      <c r="G422" s="152" t="s">
        <v>255</v>
      </c>
      <c r="H422" s="153">
        <v>1</v>
      </c>
      <c r="I422" s="154"/>
      <c r="J422" s="154">
        <f>ROUND(I422*H422,2)</f>
        <v>0</v>
      </c>
      <c r="K422" s="151" t="s">
        <v>144</v>
      </c>
      <c r="L422" s="36"/>
      <c r="M422" s="155" t="s">
        <v>5</v>
      </c>
      <c r="N422" s="156" t="s">
        <v>41</v>
      </c>
      <c r="O422" s="157">
        <v>0.34499999999999997</v>
      </c>
      <c r="P422" s="157">
        <f>O422*H422</f>
        <v>0.34499999999999997</v>
      </c>
      <c r="Q422" s="157">
        <v>0</v>
      </c>
      <c r="R422" s="157">
        <f>Q422*H422</f>
        <v>0</v>
      </c>
      <c r="S422" s="157">
        <v>0</v>
      </c>
      <c r="T422" s="158">
        <f>S422*H422</f>
        <v>0</v>
      </c>
      <c r="AR422" s="22" t="s">
        <v>223</v>
      </c>
      <c r="AT422" s="22" t="s">
        <v>140</v>
      </c>
      <c r="AU422" s="22" t="s">
        <v>80</v>
      </c>
      <c r="AY422" s="22" t="s">
        <v>138</v>
      </c>
      <c r="BE422" s="159">
        <f>IF(N422="základní",J422,0)</f>
        <v>0</v>
      </c>
      <c r="BF422" s="159">
        <f>IF(N422="snížená",J422,0)</f>
        <v>0</v>
      </c>
      <c r="BG422" s="159">
        <f>IF(N422="zákl. přenesená",J422,0)</f>
        <v>0</v>
      </c>
      <c r="BH422" s="159">
        <f>IF(N422="sníž. přenesená",J422,0)</f>
        <v>0</v>
      </c>
      <c r="BI422" s="159">
        <f>IF(N422="nulová",J422,0)</f>
        <v>0</v>
      </c>
      <c r="BJ422" s="22" t="s">
        <v>78</v>
      </c>
      <c r="BK422" s="159">
        <f>ROUND(I422*H422,2)</f>
        <v>0</v>
      </c>
      <c r="BL422" s="22" t="s">
        <v>223</v>
      </c>
      <c r="BM422" s="22" t="s">
        <v>857</v>
      </c>
    </row>
    <row r="423" spans="2:65" s="1" customFormat="1" ht="22.5" customHeight="1">
      <c r="B423" s="148"/>
      <c r="C423" s="149" t="s">
        <v>858</v>
      </c>
      <c r="D423" s="149" t="s">
        <v>140</v>
      </c>
      <c r="E423" s="150" t="s">
        <v>859</v>
      </c>
      <c r="F423" s="151" t="s">
        <v>860</v>
      </c>
      <c r="G423" s="152" t="s">
        <v>255</v>
      </c>
      <c r="H423" s="153">
        <v>1</v>
      </c>
      <c r="I423" s="154"/>
      <c r="J423" s="154">
        <f>ROUND(I423*H423,2)</f>
        <v>0</v>
      </c>
      <c r="K423" s="151" t="s">
        <v>144</v>
      </c>
      <c r="L423" s="36"/>
      <c r="M423" s="155" t="s">
        <v>5</v>
      </c>
      <c r="N423" s="156" t="s">
        <v>41</v>
      </c>
      <c r="O423" s="157">
        <v>0.46400000000000002</v>
      </c>
      <c r="P423" s="157">
        <f>O423*H423</f>
        <v>0.46400000000000002</v>
      </c>
      <c r="Q423" s="157">
        <v>0</v>
      </c>
      <c r="R423" s="157">
        <f>Q423*H423</f>
        <v>0</v>
      </c>
      <c r="S423" s="157">
        <v>0</v>
      </c>
      <c r="T423" s="158">
        <f>S423*H423</f>
        <v>0</v>
      </c>
      <c r="AR423" s="22" t="s">
        <v>223</v>
      </c>
      <c r="AT423" s="22" t="s">
        <v>140</v>
      </c>
      <c r="AU423" s="22" t="s">
        <v>80</v>
      </c>
      <c r="AY423" s="22" t="s">
        <v>138</v>
      </c>
      <c r="BE423" s="159">
        <f>IF(N423="základní",J423,0)</f>
        <v>0</v>
      </c>
      <c r="BF423" s="159">
        <f>IF(N423="snížená",J423,0)</f>
        <v>0</v>
      </c>
      <c r="BG423" s="159">
        <f>IF(N423="zákl. přenesená",J423,0)</f>
        <v>0</v>
      </c>
      <c r="BH423" s="159">
        <f>IF(N423="sníž. přenesená",J423,0)</f>
        <v>0</v>
      </c>
      <c r="BI423" s="159">
        <f>IF(N423="nulová",J423,0)</f>
        <v>0</v>
      </c>
      <c r="BJ423" s="22" t="s">
        <v>78</v>
      </c>
      <c r="BK423" s="159">
        <f>ROUND(I423*H423,2)</f>
        <v>0</v>
      </c>
      <c r="BL423" s="22" t="s">
        <v>223</v>
      </c>
      <c r="BM423" s="22" t="s">
        <v>861</v>
      </c>
    </row>
    <row r="424" spans="2:65" s="1" customFormat="1" ht="22.5" customHeight="1">
      <c r="B424" s="148"/>
      <c r="C424" s="189" t="s">
        <v>862</v>
      </c>
      <c r="D424" s="189" t="s">
        <v>343</v>
      </c>
      <c r="E424" s="190" t="s">
        <v>863</v>
      </c>
      <c r="F424" s="191" t="s">
        <v>864</v>
      </c>
      <c r="G424" s="192" t="s">
        <v>156</v>
      </c>
      <c r="H424" s="193">
        <v>2</v>
      </c>
      <c r="I424" s="194"/>
      <c r="J424" s="194">
        <f>ROUND(I424*H424,2)</f>
        <v>0</v>
      </c>
      <c r="K424" s="191" t="s">
        <v>144</v>
      </c>
      <c r="L424" s="195"/>
      <c r="M424" s="196" t="s">
        <v>5</v>
      </c>
      <c r="N424" s="197" t="s">
        <v>41</v>
      </c>
      <c r="O424" s="157">
        <v>0</v>
      </c>
      <c r="P424" s="157">
        <f>O424*H424</f>
        <v>0</v>
      </c>
      <c r="Q424" s="157">
        <v>1.5E-3</v>
      </c>
      <c r="R424" s="157">
        <f>Q424*H424</f>
        <v>3.0000000000000001E-3</v>
      </c>
      <c r="S424" s="157">
        <v>0</v>
      </c>
      <c r="T424" s="158">
        <f>S424*H424</f>
        <v>0</v>
      </c>
      <c r="AR424" s="22" t="s">
        <v>313</v>
      </c>
      <c r="AT424" s="22" t="s">
        <v>343</v>
      </c>
      <c r="AU424" s="22" t="s">
        <v>80</v>
      </c>
      <c r="AY424" s="22" t="s">
        <v>138</v>
      </c>
      <c r="BE424" s="159">
        <f>IF(N424="základní",J424,0)</f>
        <v>0</v>
      </c>
      <c r="BF424" s="159">
        <f>IF(N424="snížená",J424,0)</f>
        <v>0</v>
      </c>
      <c r="BG424" s="159">
        <f>IF(N424="zákl. přenesená",J424,0)</f>
        <v>0</v>
      </c>
      <c r="BH424" s="159">
        <f>IF(N424="sníž. přenesená",J424,0)</f>
        <v>0</v>
      </c>
      <c r="BI424" s="159">
        <f>IF(N424="nulová",J424,0)</f>
        <v>0</v>
      </c>
      <c r="BJ424" s="22" t="s">
        <v>78</v>
      </c>
      <c r="BK424" s="159">
        <f>ROUND(I424*H424,2)</f>
        <v>0</v>
      </c>
      <c r="BL424" s="22" t="s">
        <v>223</v>
      </c>
      <c r="BM424" s="22" t="s">
        <v>865</v>
      </c>
    </row>
    <row r="425" spans="2:65" s="11" customFormat="1">
      <c r="B425" s="160"/>
      <c r="D425" s="161" t="s">
        <v>147</v>
      </c>
      <c r="E425" s="162" t="s">
        <v>5</v>
      </c>
      <c r="F425" s="163" t="s">
        <v>866</v>
      </c>
      <c r="H425" s="164">
        <v>2</v>
      </c>
      <c r="L425" s="160"/>
      <c r="M425" s="165"/>
      <c r="N425" s="166"/>
      <c r="O425" s="166"/>
      <c r="P425" s="166"/>
      <c r="Q425" s="166"/>
      <c r="R425" s="166"/>
      <c r="S425" s="166"/>
      <c r="T425" s="167"/>
      <c r="AT425" s="168" t="s">
        <v>147</v>
      </c>
      <c r="AU425" s="168" t="s">
        <v>80</v>
      </c>
      <c r="AV425" s="11" t="s">
        <v>80</v>
      </c>
      <c r="AW425" s="11" t="s">
        <v>33</v>
      </c>
      <c r="AX425" s="11" t="s">
        <v>78</v>
      </c>
      <c r="AY425" s="168" t="s">
        <v>138</v>
      </c>
    </row>
    <row r="426" spans="2:65" s="1" customFormat="1" ht="22.5" customHeight="1">
      <c r="B426" s="148"/>
      <c r="C426" s="189" t="s">
        <v>867</v>
      </c>
      <c r="D426" s="189" t="s">
        <v>343</v>
      </c>
      <c r="E426" s="190" t="s">
        <v>868</v>
      </c>
      <c r="F426" s="191" t="s">
        <v>869</v>
      </c>
      <c r="G426" s="192" t="s">
        <v>255</v>
      </c>
      <c r="H426" s="193">
        <v>2</v>
      </c>
      <c r="I426" s="194"/>
      <c r="J426" s="194">
        <f>ROUND(I426*H426,2)</f>
        <v>0</v>
      </c>
      <c r="K426" s="191" t="s">
        <v>144</v>
      </c>
      <c r="L426" s="195"/>
      <c r="M426" s="196" t="s">
        <v>5</v>
      </c>
      <c r="N426" s="197" t="s">
        <v>41</v>
      </c>
      <c r="O426" s="157">
        <v>0</v>
      </c>
      <c r="P426" s="157">
        <f>O426*H426</f>
        <v>0</v>
      </c>
      <c r="Q426" s="157">
        <v>2.0000000000000001E-4</v>
      </c>
      <c r="R426" s="157">
        <f>Q426*H426</f>
        <v>4.0000000000000002E-4</v>
      </c>
      <c r="S426" s="157">
        <v>0</v>
      </c>
      <c r="T426" s="158">
        <f>S426*H426</f>
        <v>0</v>
      </c>
      <c r="AR426" s="22" t="s">
        <v>313</v>
      </c>
      <c r="AT426" s="22" t="s">
        <v>343</v>
      </c>
      <c r="AU426" s="22" t="s">
        <v>80</v>
      </c>
      <c r="AY426" s="22" t="s">
        <v>138</v>
      </c>
      <c r="BE426" s="159">
        <f>IF(N426="základní",J426,0)</f>
        <v>0</v>
      </c>
      <c r="BF426" s="159">
        <f>IF(N426="snížená",J426,0)</f>
        <v>0</v>
      </c>
      <c r="BG426" s="159">
        <f>IF(N426="zákl. přenesená",J426,0)</f>
        <v>0</v>
      </c>
      <c r="BH426" s="159">
        <f>IF(N426="sníž. přenesená",J426,0)</f>
        <v>0</v>
      </c>
      <c r="BI426" s="159">
        <f>IF(N426="nulová",J426,0)</f>
        <v>0</v>
      </c>
      <c r="BJ426" s="22" t="s">
        <v>78</v>
      </c>
      <c r="BK426" s="159">
        <f>ROUND(I426*H426,2)</f>
        <v>0</v>
      </c>
      <c r="BL426" s="22" t="s">
        <v>223</v>
      </c>
      <c r="BM426" s="22" t="s">
        <v>870</v>
      </c>
    </row>
    <row r="427" spans="2:65" s="1" customFormat="1" ht="22.5" customHeight="1">
      <c r="B427" s="148"/>
      <c r="C427" s="149" t="s">
        <v>871</v>
      </c>
      <c r="D427" s="149" t="s">
        <v>140</v>
      </c>
      <c r="E427" s="150" t="s">
        <v>872</v>
      </c>
      <c r="F427" s="151" t="s">
        <v>873</v>
      </c>
      <c r="G427" s="152" t="s">
        <v>143</v>
      </c>
      <c r="H427" s="153">
        <v>6</v>
      </c>
      <c r="I427" s="154"/>
      <c r="J427" s="154">
        <f>ROUND(I427*H427,2)</f>
        <v>0</v>
      </c>
      <c r="K427" s="151" t="s">
        <v>5</v>
      </c>
      <c r="L427" s="36"/>
      <c r="M427" s="155" t="s">
        <v>5</v>
      </c>
      <c r="N427" s="156" t="s">
        <v>41</v>
      </c>
      <c r="O427" s="157">
        <v>0</v>
      </c>
      <c r="P427" s="157">
        <f>O427*H427</f>
        <v>0</v>
      </c>
      <c r="Q427" s="157">
        <v>0</v>
      </c>
      <c r="R427" s="157">
        <f>Q427*H427</f>
        <v>0</v>
      </c>
      <c r="S427" s="157">
        <v>0</v>
      </c>
      <c r="T427" s="158">
        <f>S427*H427</f>
        <v>0</v>
      </c>
      <c r="AR427" s="22" t="s">
        <v>223</v>
      </c>
      <c r="AT427" s="22" t="s">
        <v>140</v>
      </c>
      <c r="AU427" s="22" t="s">
        <v>80</v>
      </c>
      <c r="AY427" s="22" t="s">
        <v>138</v>
      </c>
      <c r="BE427" s="159">
        <f>IF(N427="základní",J427,0)</f>
        <v>0</v>
      </c>
      <c r="BF427" s="159">
        <f>IF(N427="snížená",J427,0)</f>
        <v>0</v>
      </c>
      <c r="BG427" s="159">
        <f>IF(N427="zákl. přenesená",J427,0)</f>
        <v>0</v>
      </c>
      <c r="BH427" s="159">
        <f>IF(N427="sníž. přenesená",J427,0)</f>
        <v>0</v>
      </c>
      <c r="BI427" s="159">
        <f>IF(N427="nulová",J427,0)</f>
        <v>0</v>
      </c>
      <c r="BJ427" s="22" t="s">
        <v>78</v>
      </c>
      <c r="BK427" s="159">
        <f>ROUND(I427*H427,2)</f>
        <v>0</v>
      </c>
      <c r="BL427" s="22" t="s">
        <v>223</v>
      </c>
      <c r="BM427" s="22" t="s">
        <v>874</v>
      </c>
    </row>
    <row r="428" spans="2:65" s="1" customFormat="1" ht="27">
      <c r="B428" s="36"/>
      <c r="D428" s="161" t="s">
        <v>304</v>
      </c>
      <c r="F428" s="198" t="s">
        <v>875</v>
      </c>
      <c r="L428" s="36"/>
      <c r="M428" s="188"/>
      <c r="N428" s="37"/>
      <c r="O428" s="37"/>
      <c r="P428" s="37"/>
      <c r="Q428" s="37"/>
      <c r="R428" s="37"/>
      <c r="S428" s="37"/>
      <c r="T428" s="65"/>
      <c r="AT428" s="22" t="s">
        <v>304</v>
      </c>
      <c r="AU428" s="22" t="s">
        <v>80</v>
      </c>
    </row>
    <row r="429" spans="2:65" s="1" customFormat="1" ht="22.5" customHeight="1">
      <c r="B429" s="148"/>
      <c r="C429" s="149" t="s">
        <v>876</v>
      </c>
      <c r="D429" s="149" t="s">
        <v>140</v>
      </c>
      <c r="E429" s="150" t="s">
        <v>877</v>
      </c>
      <c r="F429" s="151" t="s">
        <v>878</v>
      </c>
      <c r="G429" s="152" t="s">
        <v>189</v>
      </c>
      <c r="H429" s="153">
        <v>0.189</v>
      </c>
      <c r="I429" s="154"/>
      <c r="J429" s="154">
        <f>ROUND(I429*H429,2)</f>
        <v>0</v>
      </c>
      <c r="K429" s="151" t="s">
        <v>144</v>
      </c>
      <c r="L429" s="36"/>
      <c r="M429" s="155" t="s">
        <v>5</v>
      </c>
      <c r="N429" s="156" t="s">
        <v>41</v>
      </c>
      <c r="O429" s="157">
        <v>2.2549999999999999</v>
      </c>
      <c r="P429" s="157">
        <f>O429*H429</f>
        <v>0.42619499999999999</v>
      </c>
      <c r="Q429" s="157">
        <v>0</v>
      </c>
      <c r="R429" s="157">
        <f>Q429*H429</f>
        <v>0</v>
      </c>
      <c r="S429" s="157">
        <v>0</v>
      </c>
      <c r="T429" s="158">
        <f>S429*H429</f>
        <v>0</v>
      </c>
      <c r="AR429" s="22" t="s">
        <v>223</v>
      </c>
      <c r="AT429" s="22" t="s">
        <v>140</v>
      </c>
      <c r="AU429" s="22" t="s">
        <v>80</v>
      </c>
      <c r="AY429" s="22" t="s">
        <v>138</v>
      </c>
      <c r="BE429" s="159">
        <f>IF(N429="základní",J429,0)</f>
        <v>0</v>
      </c>
      <c r="BF429" s="159">
        <f>IF(N429="snížená",J429,0)</f>
        <v>0</v>
      </c>
      <c r="BG429" s="159">
        <f>IF(N429="zákl. přenesená",J429,0)</f>
        <v>0</v>
      </c>
      <c r="BH429" s="159">
        <f>IF(N429="sníž. přenesená",J429,0)</f>
        <v>0</v>
      </c>
      <c r="BI429" s="159">
        <f>IF(N429="nulová",J429,0)</f>
        <v>0</v>
      </c>
      <c r="BJ429" s="22" t="s">
        <v>78</v>
      </c>
      <c r="BK429" s="159">
        <f>ROUND(I429*H429,2)</f>
        <v>0</v>
      </c>
      <c r="BL429" s="22" t="s">
        <v>223</v>
      </c>
      <c r="BM429" s="22" t="s">
        <v>879</v>
      </c>
    </row>
    <row r="430" spans="2:65" s="10" customFormat="1" ht="29.85" customHeight="1">
      <c r="B430" s="135"/>
      <c r="D430" s="145" t="s">
        <v>69</v>
      </c>
      <c r="E430" s="146" t="s">
        <v>880</v>
      </c>
      <c r="F430" s="146" t="s">
        <v>881</v>
      </c>
      <c r="J430" s="147">
        <f>BK430</f>
        <v>0</v>
      </c>
      <c r="L430" s="135"/>
      <c r="M430" s="139"/>
      <c r="N430" s="140"/>
      <c r="O430" s="140"/>
      <c r="P430" s="141">
        <f>SUM(P431:P434)</f>
        <v>1.0833079999999999</v>
      </c>
      <c r="Q430" s="140"/>
      <c r="R430" s="141">
        <f>SUM(R431:R434)</f>
        <v>3.5999999999999999E-3</v>
      </c>
      <c r="S430" s="140"/>
      <c r="T430" s="142">
        <f>SUM(T431:T434)</f>
        <v>1.2999999999999999E-2</v>
      </c>
      <c r="AR430" s="136" t="s">
        <v>80</v>
      </c>
      <c r="AT430" s="143" t="s">
        <v>69</v>
      </c>
      <c r="AU430" s="143" t="s">
        <v>78</v>
      </c>
      <c r="AY430" s="136" t="s">
        <v>138</v>
      </c>
      <c r="BK430" s="144">
        <f>SUM(BK431:BK434)</f>
        <v>0</v>
      </c>
    </row>
    <row r="431" spans="2:65" s="1" customFormat="1" ht="22.5" customHeight="1">
      <c r="B431" s="148"/>
      <c r="C431" s="149" t="s">
        <v>882</v>
      </c>
      <c r="D431" s="149" t="s">
        <v>140</v>
      </c>
      <c r="E431" s="150" t="s">
        <v>883</v>
      </c>
      <c r="F431" s="151" t="s">
        <v>884</v>
      </c>
      <c r="G431" s="152" t="s">
        <v>255</v>
      </c>
      <c r="H431" s="153">
        <v>1</v>
      </c>
      <c r="I431" s="154"/>
      <c r="J431" s="154">
        <f>ROUND(I431*H431,2)</f>
        <v>0</v>
      </c>
      <c r="K431" s="151" t="s">
        <v>144</v>
      </c>
      <c r="L431" s="36"/>
      <c r="M431" s="155" t="s">
        <v>5</v>
      </c>
      <c r="N431" s="156" t="s">
        <v>41</v>
      </c>
      <c r="O431" s="157">
        <v>0.6</v>
      </c>
      <c r="P431" s="157">
        <f>O431*H431</f>
        <v>0.6</v>
      </c>
      <c r="Q431" s="157">
        <v>0</v>
      </c>
      <c r="R431" s="157">
        <f>Q431*H431</f>
        <v>0</v>
      </c>
      <c r="S431" s="157">
        <v>1.2999999999999999E-2</v>
      </c>
      <c r="T431" s="158">
        <f>S431*H431</f>
        <v>1.2999999999999999E-2</v>
      </c>
      <c r="AR431" s="22" t="s">
        <v>223</v>
      </c>
      <c r="AT431" s="22" t="s">
        <v>140</v>
      </c>
      <c r="AU431" s="22" t="s">
        <v>80</v>
      </c>
      <c r="AY431" s="22" t="s">
        <v>138</v>
      </c>
      <c r="BE431" s="159">
        <f>IF(N431="základní",J431,0)</f>
        <v>0</v>
      </c>
      <c r="BF431" s="159">
        <f>IF(N431="snížená",J431,0)</f>
        <v>0</v>
      </c>
      <c r="BG431" s="159">
        <f>IF(N431="zákl. přenesená",J431,0)</f>
        <v>0</v>
      </c>
      <c r="BH431" s="159">
        <f>IF(N431="sníž. přenesená",J431,0)</f>
        <v>0</v>
      </c>
      <c r="BI431" s="159">
        <f>IF(N431="nulová",J431,0)</f>
        <v>0</v>
      </c>
      <c r="BJ431" s="22" t="s">
        <v>78</v>
      </c>
      <c r="BK431" s="159">
        <f>ROUND(I431*H431,2)</f>
        <v>0</v>
      </c>
      <c r="BL431" s="22" t="s">
        <v>223</v>
      </c>
      <c r="BM431" s="22" t="s">
        <v>885</v>
      </c>
    </row>
    <row r="432" spans="2:65" s="1" customFormat="1" ht="22.5" customHeight="1">
      <c r="B432" s="148"/>
      <c r="C432" s="149" t="s">
        <v>886</v>
      </c>
      <c r="D432" s="149" t="s">
        <v>140</v>
      </c>
      <c r="E432" s="150" t="s">
        <v>887</v>
      </c>
      <c r="F432" s="151" t="s">
        <v>888</v>
      </c>
      <c r="G432" s="152" t="s">
        <v>255</v>
      </c>
      <c r="H432" s="153">
        <v>1</v>
      </c>
      <c r="I432" s="154"/>
      <c r="J432" s="154">
        <f>ROUND(I432*H432,2)</f>
        <v>0</v>
      </c>
      <c r="K432" s="151" t="s">
        <v>144</v>
      </c>
      <c r="L432" s="36"/>
      <c r="M432" s="155" t="s">
        <v>5</v>
      </c>
      <c r="N432" s="156" t="s">
        <v>41</v>
      </c>
      <c r="O432" s="157">
        <v>0.47</v>
      </c>
      <c r="P432" s="157">
        <f>O432*H432</f>
        <v>0.47</v>
      </c>
      <c r="Q432" s="157">
        <v>0</v>
      </c>
      <c r="R432" s="157">
        <f>Q432*H432</f>
        <v>0</v>
      </c>
      <c r="S432" s="157">
        <v>0</v>
      </c>
      <c r="T432" s="158">
        <f>S432*H432</f>
        <v>0</v>
      </c>
      <c r="AR432" s="22" t="s">
        <v>223</v>
      </c>
      <c r="AT432" s="22" t="s">
        <v>140</v>
      </c>
      <c r="AU432" s="22" t="s">
        <v>80</v>
      </c>
      <c r="AY432" s="22" t="s">
        <v>138</v>
      </c>
      <c r="BE432" s="159">
        <f>IF(N432="základní",J432,0)</f>
        <v>0</v>
      </c>
      <c r="BF432" s="159">
        <f>IF(N432="snížená",J432,0)</f>
        <v>0</v>
      </c>
      <c r="BG432" s="159">
        <f>IF(N432="zákl. přenesená",J432,0)</f>
        <v>0</v>
      </c>
      <c r="BH432" s="159">
        <f>IF(N432="sníž. přenesená",J432,0)</f>
        <v>0</v>
      </c>
      <c r="BI432" s="159">
        <f>IF(N432="nulová",J432,0)</f>
        <v>0</v>
      </c>
      <c r="BJ432" s="22" t="s">
        <v>78</v>
      </c>
      <c r="BK432" s="159">
        <f>ROUND(I432*H432,2)</f>
        <v>0</v>
      </c>
      <c r="BL432" s="22" t="s">
        <v>223</v>
      </c>
      <c r="BM432" s="22" t="s">
        <v>889</v>
      </c>
    </row>
    <row r="433" spans="2:65" s="1" customFormat="1" ht="31.5" customHeight="1">
      <c r="B433" s="148"/>
      <c r="C433" s="189" t="s">
        <v>890</v>
      </c>
      <c r="D433" s="189" t="s">
        <v>343</v>
      </c>
      <c r="E433" s="190" t="s">
        <v>891</v>
      </c>
      <c r="F433" s="191" t="s">
        <v>892</v>
      </c>
      <c r="G433" s="192" t="s">
        <v>255</v>
      </c>
      <c r="H433" s="193">
        <v>1</v>
      </c>
      <c r="I433" s="194"/>
      <c r="J433" s="194">
        <f>ROUND(I433*H433,2)</f>
        <v>0</v>
      </c>
      <c r="K433" s="191" t="s">
        <v>5</v>
      </c>
      <c r="L433" s="195"/>
      <c r="M433" s="196" t="s">
        <v>5</v>
      </c>
      <c r="N433" s="197" t="s">
        <v>41</v>
      </c>
      <c r="O433" s="157">
        <v>0</v>
      </c>
      <c r="P433" s="157">
        <f>O433*H433</f>
        <v>0</v>
      </c>
      <c r="Q433" s="157">
        <v>3.5999999999999999E-3</v>
      </c>
      <c r="R433" s="157">
        <f>Q433*H433</f>
        <v>3.5999999999999999E-3</v>
      </c>
      <c r="S433" s="157">
        <v>0</v>
      </c>
      <c r="T433" s="158">
        <f>S433*H433</f>
        <v>0</v>
      </c>
      <c r="AR433" s="22" t="s">
        <v>313</v>
      </c>
      <c r="AT433" s="22" t="s">
        <v>343</v>
      </c>
      <c r="AU433" s="22" t="s">
        <v>80</v>
      </c>
      <c r="AY433" s="22" t="s">
        <v>138</v>
      </c>
      <c r="BE433" s="159">
        <f>IF(N433="základní",J433,0)</f>
        <v>0</v>
      </c>
      <c r="BF433" s="159">
        <f>IF(N433="snížená",J433,0)</f>
        <v>0</v>
      </c>
      <c r="BG433" s="159">
        <f>IF(N433="zákl. přenesená",J433,0)</f>
        <v>0</v>
      </c>
      <c r="BH433" s="159">
        <f>IF(N433="sníž. přenesená",J433,0)</f>
        <v>0</v>
      </c>
      <c r="BI433" s="159">
        <f>IF(N433="nulová",J433,0)</f>
        <v>0</v>
      </c>
      <c r="BJ433" s="22" t="s">
        <v>78</v>
      </c>
      <c r="BK433" s="159">
        <f>ROUND(I433*H433,2)</f>
        <v>0</v>
      </c>
      <c r="BL433" s="22" t="s">
        <v>223</v>
      </c>
      <c r="BM433" s="22" t="s">
        <v>893</v>
      </c>
    </row>
    <row r="434" spans="2:65" s="1" customFormat="1" ht="22.5" customHeight="1">
      <c r="B434" s="148"/>
      <c r="C434" s="149" t="s">
        <v>894</v>
      </c>
      <c r="D434" s="149" t="s">
        <v>140</v>
      </c>
      <c r="E434" s="150" t="s">
        <v>895</v>
      </c>
      <c r="F434" s="151" t="s">
        <v>896</v>
      </c>
      <c r="G434" s="152" t="s">
        <v>189</v>
      </c>
      <c r="H434" s="153">
        <v>4.0000000000000001E-3</v>
      </c>
      <c r="I434" s="154"/>
      <c r="J434" s="154">
        <f>ROUND(I434*H434,2)</f>
        <v>0</v>
      </c>
      <c r="K434" s="151" t="s">
        <v>144</v>
      </c>
      <c r="L434" s="36"/>
      <c r="M434" s="155" t="s">
        <v>5</v>
      </c>
      <c r="N434" s="156" t="s">
        <v>41</v>
      </c>
      <c r="O434" s="157">
        <v>3.327</v>
      </c>
      <c r="P434" s="157">
        <f>O434*H434</f>
        <v>1.3308E-2</v>
      </c>
      <c r="Q434" s="157">
        <v>0</v>
      </c>
      <c r="R434" s="157">
        <f>Q434*H434</f>
        <v>0</v>
      </c>
      <c r="S434" s="157">
        <v>0</v>
      </c>
      <c r="T434" s="158">
        <f>S434*H434</f>
        <v>0</v>
      </c>
      <c r="AR434" s="22" t="s">
        <v>223</v>
      </c>
      <c r="AT434" s="22" t="s">
        <v>140</v>
      </c>
      <c r="AU434" s="22" t="s">
        <v>80</v>
      </c>
      <c r="AY434" s="22" t="s">
        <v>138</v>
      </c>
      <c r="BE434" s="159">
        <f>IF(N434="základní",J434,0)</f>
        <v>0</v>
      </c>
      <c r="BF434" s="159">
        <f>IF(N434="snížená",J434,0)</f>
        <v>0</v>
      </c>
      <c r="BG434" s="159">
        <f>IF(N434="zákl. přenesená",J434,0)</f>
        <v>0</v>
      </c>
      <c r="BH434" s="159">
        <f>IF(N434="sníž. přenesená",J434,0)</f>
        <v>0</v>
      </c>
      <c r="BI434" s="159">
        <f>IF(N434="nulová",J434,0)</f>
        <v>0</v>
      </c>
      <c r="BJ434" s="22" t="s">
        <v>78</v>
      </c>
      <c r="BK434" s="159">
        <f>ROUND(I434*H434,2)</f>
        <v>0</v>
      </c>
      <c r="BL434" s="22" t="s">
        <v>223</v>
      </c>
      <c r="BM434" s="22" t="s">
        <v>897</v>
      </c>
    </row>
    <row r="435" spans="2:65" s="10" customFormat="1" ht="29.85" customHeight="1">
      <c r="B435" s="135"/>
      <c r="D435" s="145" t="s">
        <v>69</v>
      </c>
      <c r="E435" s="146" t="s">
        <v>898</v>
      </c>
      <c r="F435" s="146" t="s">
        <v>899</v>
      </c>
      <c r="J435" s="147">
        <f>BK435</f>
        <v>0</v>
      </c>
      <c r="L435" s="135"/>
      <c r="M435" s="139"/>
      <c r="N435" s="140"/>
      <c r="O435" s="140"/>
      <c r="P435" s="141">
        <f>SUM(P436:P452)</f>
        <v>18.612713999999997</v>
      </c>
      <c r="Q435" s="140"/>
      <c r="R435" s="141">
        <f>SUM(R436:R452)</f>
        <v>0.44324829999999998</v>
      </c>
      <c r="S435" s="140"/>
      <c r="T435" s="142">
        <f>SUM(T436:T452)</f>
        <v>0</v>
      </c>
      <c r="AR435" s="136" t="s">
        <v>80</v>
      </c>
      <c r="AT435" s="143" t="s">
        <v>69</v>
      </c>
      <c r="AU435" s="143" t="s">
        <v>78</v>
      </c>
      <c r="AY435" s="136" t="s">
        <v>138</v>
      </c>
      <c r="BK435" s="144">
        <f>SUM(BK436:BK452)</f>
        <v>0</v>
      </c>
    </row>
    <row r="436" spans="2:65" s="1" customFormat="1" ht="22.5" customHeight="1">
      <c r="B436" s="148"/>
      <c r="C436" s="149" t="s">
        <v>900</v>
      </c>
      <c r="D436" s="149" t="s">
        <v>140</v>
      </c>
      <c r="E436" s="150" t="s">
        <v>901</v>
      </c>
      <c r="F436" s="151" t="s">
        <v>902</v>
      </c>
      <c r="G436" s="152" t="s">
        <v>156</v>
      </c>
      <c r="H436" s="153">
        <v>13.3</v>
      </c>
      <c r="I436" s="154"/>
      <c r="J436" s="154">
        <f>ROUND(I436*H436,2)</f>
        <v>0</v>
      </c>
      <c r="K436" s="151" t="s">
        <v>144</v>
      </c>
      <c r="L436" s="36"/>
      <c r="M436" s="155" t="s">
        <v>5</v>
      </c>
      <c r="N436" s="156" t="s">
        <v>41</v>
      </c>
      <c r="O436" s="157">
        <v>0.19</v>
      </c>
      <c r="P436" s="157">
        <f>O436*H436</f>
        <v>2.5270000000000001</v>
      </c>
      <c r="Q436" s="157">
        <v>4.6000000000000001E-4</v>
      </c>
      <c r="R436" s="157">
        <f>Q436*H436</f>
        <v>6.1180000000000002E-3</v>
      </c>
      <c r="S436" s="157">
        <v>0</v>
      </c>
      <c r="T436" s="158">
        <f>S436*H436</f>
        <v>0</v>
      </c>
      <c r="AR436" s="22" t="s">
        <v>223</v>
      </c>
      <c r="AT436" s="22" t="s">
        <v>140</v>
      </c>
      <c r="AU436" s="22" t="s">
        <v>80</v>
      </c>
      <c r="AY436" s="22" t="s">
        <v>138</v>
      </c>
      <c r="BE436" s="159">
        <f>IF(N436="základní",J436,0)</f>
        <v>0</v>
      </c>
      <c r="BF436" s="159">
        <f>IF(N436="snížená",J436,0)</f>
        <v>0</v>
      </c>
      <c r="BG436" s="159">
        <f>IF(N436="zákl. přenesená",J436,0)</f>
        <v>0</v>
      </c>
      <c r="BH436" s="159">
        <f>IF(N436="sníž. přenesená",J436,0)</f>
        <v>0</v>
      </c>
      <c r="BI436" s="159">
        <f>IF(N436="nulová",J436,0)</f>
        <v>0</v>
      </c>
      <c r="BJ436" s="22" t="s">
        <v>78</v>
      </c>
      <c r="BK436" s="159">
        <f>ROUND(I436*H436,2)</f>
        <v>0</v>
      </c>
      <c r="BL436" s="22" t="s">
        <v>223</v>
      </c>
      <c r="BM436" s="22" t="s">
        <v>903</v>
      </c>
    </row>
    <row r="437" spans="2:65" s="11" customFormat="1">
      <c r="B437" s="160"/>
      <c r="D437" s="169" t="s">
        <v>147</v>
      </c>
      <c r="E437" s="168" t="s">
        <v>5</v>
      </c>
      <c r="F437" s="170" t="s">
        <v>904</v>
      </c>
      <c r="H437" s="171">
        <v>8.6</v>
      </c>
      <c r="L437" s="160"/>
      <c r="M437" s="165"/>
      <c r="N437" s="166"/>
      <c r="O437" s="166"/>
      <c r="P437" s="166"/>
      <c r="Q437" s="166"/>
      <c r="R437" s="166"/>
      <c r="S437" s="166"/>
      <c r="T437" s="167"/>
      <c r="AT437" s="168" t="s">
        <v>147</v>
      </c>
      <c r="AU437" s="168" t="s">
        <v>80</v>
      </c>
      <c r="AV437" s="11" t="s">
        <v>80</v>
      </c>
      <c r="AW437" s="11" t="s">
        <v>33</v>
      </c>
      <c r="AX437" s="11" t="s">
        <v>70</v>
      </c>
      <c r="AY437" s="168" t="s">
        <v>138</v>
      </c>
    </row>
    <row r="438" spans="2:65" s="11" customFormat="1">
      <c r="B438" s="160"/>
      <c r="D438" s="169" t="s">
        <v>147</v>
      </c>
      <c r="E438" s="168" t="s">
        <v>5</v>
      </c>
      <c r="F438" s="170" t="s">
        <v>905</v>
      </c>
      <c r="H438" s="171">
        <v>4.7</v>
      </c>
      <c r="L438" s="160"/>
      <c r="M438" s="165"/>
      <c r="N438" s="166"/>
      <c r="O438" s="166"/>
      <c r="P438" s="166"/>
      <c r="Q438" s="166"/>
      <c r="R438" s="166"/>
      <c r="S438" s="166"/>
      <c r="T438" s="167"/>
      <c r="AT438" s="168" t="s">
        <v>147</v>
      </c>
      <c r="AU438" s="168" t="s">
        <v>80</v>
      </c>
      <c r="AV438" s="11" t="s">
        <v>80</v>
      </c>
      <c r="AW438" s="11" t="s">
        <v>33</v>
      </c>
      <c r="AX438" s="11" t="s">
        <v>70</v>
      </c>
      <c r="AY438" s="168" t="s">
        <v>138</v>
      </c>
    </row>
    <row r="439" spans="2:65" s="12" customFormat="1">
      <c r="B439" s="172"/>
      <c r="D439" s="161" t="s">
        <v>147</v>
      </c>
      <c r="E439" s="173" t="s">
        <v>5</v>
      </c>
      <c r="F439" s="174" t="s">
        <v>165</v>
      </c>
      <c r="H439" s="175">
        <v>13.3</v>
      </c>
      <c r="L439" s="172"/>
      <c r="M439" s="176"/>
      <c r="N439" s="177"/>
      <c r="O439" s="177"/>
      <c r="P439" s="177"/>
      <c r="Q439" s="177"/>
      <c r="R439" s="177"/>
      <c r="S439" s="177"/>
      <c r="T439" s="178"/>
      <c r="AT439" s="179" t="s">
        <v>147</v>
      </c>
      <c r="AU439" s="179" t="s">
        <v>80</v>
      </c>
      <c r="AV439" s="12" t="s">
        <v>145</v>
      </c>
      <c r="AW439" s="12" t="s">
        <v>33</v>
      </c>
      <c r="AX439" s="12" t="s">
        <v>78</v>
      </c>
      <c r="AY439" s="179" t="s">
        <v>138</v>
      </c>
    </row>
    <row r="440" spans="2:65" s="1" customFormat="1" ht="22.5" customHeight="1">
      <c r="B440" s="148"/>
      <c r="C440" s="189" t="s">
        <v>906</v>
      </c>
      <c r="D440" s="189" t="s">
        <v>343</v>
      </c>
      <c r="E440" s="190" t="s">
        <v>907</v>
      </c>
      <c r="F440" s="191" t="s">
        <v>908</v>
      </c>
      <c r="G440" s="192" t="s">
        <v>156</v>
      </c>
      <c r="H440" s="193">
        <v>14.63</v>
      </c>
      <c r="I440" s="194"/>
      <c r="J440" s="194">
        <f>ROUND(I440*H440,2)</f>
        <v>0</v>
      </c>
      <c r="K440" s="191" t="s">
        <v>5</v>
      </c>
      <c r="L440" s="195"/>
      <c r="M440" s="196" t="s">
        <v>5</v>
      </c>
      <c r="N440" s="197" t="s">
        <v>41</v>
      </c>
      <c r="O440" s="157">
        <v>0</v>
      </c>
      <c r="P440" s="157">
        <f>O440*H440</f>
        <v>0</v>
      </c>
      <c r="Q440" s="157">
        <v>2.1000000000000001E-4</v>
      </c>
      <c r="R440" s="157">
        <f>Q440*H440</f>
        <v>3.0723000000000005E-3</v>
      </c>
      <c r="S440" s="157">
        <v>0</v>
      </c>
      <c r="T440" s="158">
        <f>S440*H440</f>
        <v>0</v>
      </c>
      <c r="AR440" s="22" t="s">
        <v>313</v>
      </c>
      <c r="AT440" s="22" t="s">
        <v>343</v>
      </c>
      <c r="AU440" s="22" t="s">
        <v>80</v>
      </c>
      <c r="AY440" s="22" t="s">
        <v>138</v>
      </c>
      <c r="BE440" s="159">
        <f>IF(N440="základní",J440,0)</f>
        <v>0</v>
      </c>
      <c r="BF440" s="159">
        <f>IF(N440="snížená",J440,0)</f>
        <v>0</v>
      </c>
      <c r="BG440" s="159">
        <f>IF(N440="zákl. přenesená",J440,0)</f>
        <v>0</v>
      </c>
      <c r="BH440" s="159">
        <f>IF(N440="sníž. přenesená",J440,0)</f>
        <v>0</v>
      </c>
      <c r="BI440" s="159">
        <f>IF(N440="nulová",J440,0)</f>
        <v>0</v>
      </c>
      <c r="BJ440" s="22" t="s">
        <v>78</v>
      </c>
      <c r="BK440" s="159">
        <f>ROUND(I440*H440,2)</f>
        <v>0</v>
      </c>
      <c r="BL440" s="22" t="s">
        <v>223</v>
      </c>
      <c r="BM440" s="22" t="s">
        <v>909</v>
      </c>
    </row>
    <row r="441" spans="2:65" s="11" customFormat="1">
      <c r="B441" s="160"/>
      <c r="D441" s="161" t="s">
        <v>147</v>
      </c>
      <c r="E441" s="162" t="s">
        <v>5</v>
      </c>
      <c r="F441" s="163" t="s">
        <v>910</v>
      </c>
      <c r="H441" s="164">
        <v>14.63</v>
      </c>
      <c r="L441" s="160"/>
      <c r="M441" s="165"/>
      <c r="N441" s="166"/>
      <c r="O441" s="166"/>
      <c r="P441" s="166"/>
      <c r="Q441" s="166"/>
      <c r="R441" s="166"/>
      <c r="S441" s="166"/>
      <c r="T441" s="167"/>
      <c r="AT441" s="168" t="s">
        <v>147</v>
      </c>
      <c r="AU441" s="168" t="s">
        <v>80</v>
      </c>
      <c r="AV441" s="11" t="s">
        <v>80</v>
      </c>
      <c r="AW441" s="11" t="s">
        <v>33</v>
      </c>
      <c r="AX441" s="11" t="s">
        <v>78</v>
      </c>
      <c r="AY441" s="168" t="s">
        <v>138</v>
      </c>
    </row>
    <row r="442" spans="2:65" s="1" customFormat="1" ht="22.5" customHeight="1">
      <c r="B442" s="148"/>
      <c r="C442" s="149" t="s">
        <v>911</v>
      </c>
      <c r="D442" s="149" t="s">
        <v>140</v>
      </c>
      <c r="E442" s="150" t="s">
        <v>912</v>
      </c>
      <c r="F442" s="151" t="s">
        <v>913</v>
      </c>
      <c r="G442" s="152" t="s">
        <v>143</v>
      </c>
      <c r="H442" s="153">
        <v>17.399999999999999</v>
      </c>
      <c r="I442" s="154"/>
      <c r="J442" s="154">
        <f>ROUND(I442*H442,2)</f>
        <v>0</v>
      </c>
      <c r="K442" s="151" t="s">
        <v>144</v>
      </c>
      <c r="L442" s="36"/>
      <c r="M442" s="155" t="s">
        <v>5</v>
      </c>
      <c r="N442" s="156" t="s">
        <v>41</v>
      </c>
      <c r="O442" s="157">
        <v>0.61299999999999999</v>
      </c>
      <c r="P442" s="157">
        <f>O442*H442</f>
        <v>10.666199999999998</v>
      </c>
      <c r="Q442" s="157">
        <v>3.5000000000000001E-3</v>
      </c>
      <c r="R442" s="157">
        <f>Q442*H442</f>
        <v>6.0899999999999996E-2</v>
      </c>
      <c r="S442" s="157">
        <v>0</v>
      </c>
      <c r="T442" s="158">
        <f>S442*H442</f>
        <v>0</v>
      </c>
      <c r="AR442" s="22" t="s">
        <v>223</v>
      </c>
      <c r="AT442" s="22" t="s">
        <v>140</v>
      </c>
      <c r="AU442" s="22" t="s">
        <v>80</v>
      </c>
      <c r="AY442" s="22" t="s">
        <v>138</v>
      </c>
      <c r="BE442" s="159">
        <f>IF(N442="základní",J442,0)</f>
        <v>0</v>
      </c>
      <c r="BF442" s="159">
        <f>IF(N442="snížená",J442,0)</f>
        <v>0</v>
      </c>
      <c r="BG442" s="159">
        <f>IF(N442="zákl. přenesená",J442,0)</f>
        <v>0</v>
      </c>
      <c r="BH442" s="159">
        <f>IF(N442="sníž. přenesená",J442,0)</f>
        <v>0</v>
      </c>
      <c r="BI442" s="159">
        <f>IF(N442="nulová",J442,0)</f>
        <v>0</v>
      </c>
      <c r="BJ442" s="22" t="s">
        <v>78</v>
      </c>
      <c r="BK442" s="159">
        <f>ROUND(I442*H442,2)</f>
        <v>0</v>
      </c>
      <c r="BL442" s="22" t="s">
        <v>223</v>
      </c>
      <c r="BM442" s="22" t="s">
        <v>914</v>
      </c>
    </row>
    <row r="443" spans="2:65" s="11" customFormat="1">
      <c r="B443" s="160"/>
      <c r="D443" s="161" t="s">
        <v>147</v>
      </c>
      <c r="E443" s="162" t="s">
        <v>5</v>
      </c>
      <c r="F443" s="163" t="s">
        <v>358</v>
      </c>
      <c r="H443" s="164">
        <v>17.399999999999999</v>
      </c>
      <c r="L443" s="160"/>
      <c r="M443" s="165"/>
      <c r="N443" s="166"/>
      <c r="O443" s="166"/>
      <c r="P443" s="166"/>
      <c r="Q443" s="166"/>
      <c r="R443" s="166"/>
      <c r="S443" s="166"/>
      <c r="T443" s="167"/>
      <c r="AT443" s="168" t="s">
        <v>147</v>
      </c>
      <c r="AU443" s="168" t="s">
        <v>80</v>
      </c>
      <c r="AV443" s="11" t="s">
        <v>80</v>
      </c>
      <c r="AW443" s="11" t="s">
        <v>33</v>
      </c>
      <c r="AX443" s="11" t="s">
        <v>78</v>
      </c>
      <c r="AY443" s="168" t="s">
        <v>138</v>
      </c>
    </row>
    <row r="444" spans="2:65" s="1" customFormat="1" ht="22.5" customHeight="1">
      <c r="B444" s="148"/>
      <c r="C444" s="189" t="s">
        <v>915</v>
      </c>
      <c r="D444" s="189" t="s">
        <v>343</v>
      </c>
      <c r="E444" s="190" t="s">
        <v>916</v>
      </c>
      <c r="F444" s="191" t="s">
        <v>917</v>
      </c>
      <c r="G444" s="192" t="s">
        <v>143</v>
      </c>
      <c r="H444" s="193">
        <v>19.14</v>
      </c>
      <c r="I444" s="194"/>
      <c r="J444" s="194">
        <f>ROUND(I444*H444,2)</f>
        <v>0</v>
      </c>
      <c r="K444" s="191" t="s">
        <v>5</v>
      </c>
      <c r="L444" s="195"/>
      <c r="M444" s="196" t="s">
        <v>5</v>
      </c>
      <c r="N444" s="197" t="s">
        <v>41</v>
      </c>
      <c r="O444" s="157">
        <v>0</v>
      </c>
      <c r="P444" s="157">
        <f>O444*H444</f>
        <v>0</v>
      </c>
      <c r="Q444" s="157">
        <v>1.9199999999999998E-2</v>
      </c>
      <c r="R444" s="157">
        <f>Q444*H444</f>
        <v>0.36748799999999998</v>
      </c>
      <c r="S444" s="157">
        <v>0</v>
      </c>
      <c r="T444" s="158">
        <f>S444*H444</f>
        <v>0</v>
      </c>
      <c r="AR444" s="22" t="s">
        <v>313</v>
      </c>
      <c r="AT444" s="22" t="s">
        <v>343</v>
      </c>
      <c r="AU444" s="22" t="s">
        <v>80</v>
      </c>
      <c r="AY444" s="22" t="s">
        <v>138</v>
      </c>
      <c r="BE444" s="159">
        <f>IF(N444="základní",J444,0)</f>
        <v>0</v>
      </c>
      <c r="BF444" s="159">
        <f>IF(N444="snížená",J444,0)</f>
        <v>0</v>
      </c>
      <c r="BG444" s="159">
        <f>IF(N444="zákl. přenesená",J444,0)</f>
        <v>0</v>
      </c>
      <c r="BH444" s="159">
        <f>IF(N444="sníž. přenesená",J444,0)</f>
        <v>0</v>
      </c>
      <c r="BI444" s="159">
        <f>IF(N444="nulová",J444,0)</f>
        <v>0</v>
      </c>
      <c r="BJ444" s="22" t="s">
        <v>78</v>
      </c>
      <c r="BK444" s="159">
        <f>ROUND(I444*H444,2)</f>
        <v>0</v>
      </c>
      <c r="BL444" s="22" t="s">
        <v>223</v>
      </c>
      <c r="BM444" s="22" t="s">
        <v>918</v>
      </c>
    </row>
    <row r="445" spans="2:65" s="1" customFormat="1" ht="27">
      <c r="B445" s="36"/>
      <c r="D445" s="169" t="s">
        <v>304</v>
      </c>
      <c r="F445" s="187" t="s">
        <v>919</v>
      </c>
      <c r="L445" s="36"/>
      <c r="M445" s="188"/>
      <c r="N445" s="37"/>
      <c r="O445" s="37"/>
      <c r="P445" s="37"/>
      <c r="Q445" s="37"/>
      <c r="R445" s="37"/>
      <c r="S445" s="37"/>
      <c r="T445" s="65"/>
      <c r="AT445" s="22" t="s">
        <v>304</v>
      </c>
      <c r="AU445" s="22" t="s">
        <v>80</v>
      </c>
    </row>
    <row r="446" spans="2:65" s="11" customFormat="1">
      <c r="B446" s="160"/>
      <c r="D446" s="161" t="s">
        <v>147</v>
      </c>
      <c r="E446" s="162" t="s">
        <v>5</v>
      </c>
      <c r="F446" s="163" t="s">
        <v>920</v>
      </c>
      <c r="H446" s="164">
        <v>19.14</v>
      </c>
      <c r="L446" s="160"/>
      <c r="M446" s="165"/>
      <c r="N446" s="166"/>
      <c r="O446" s="166"/>
      <c r="P446" s="166"/>
      <c r="Q446" s="166"/>
      <c r="R446" s="166"/>
      <c r="S446" s="166"/>
      <c r="T446" s="167"/>
      <c r="AT446" s="168" t="s">
        <v>147</v>
      </c>
      <c r="AU446" s="168" t="s">
        <v>80</v>
      </c>
      <c r="AV446" s="11" t="s">
        <v>80</v>
      </c>
      <c r="AW446" s="11" t="s">
        <v>33</v>
      </c>
      <c r="AX446" s="11" t="s">
        <v>78</v>
      </c>
      <c r="AY446" s="168" t="s">
        <v>138</v>
      </c>
    </row>
    <row r="447" spans="2:65" s="1" customFormat="1" ht="22.5" customHeight="1">
      <c r="B447" s="148"/>
      <c r="C447" s="149" t="s">
        <v>921</v>
      </c>
      <c r="D447" s="149" t="s">
        <v>140</v>
      </c>
      <c r="E447" s="150" t="s">
        <v>922</v>
      </c>
      <c r="F447" s="151" t="s">
        <v>923</v>
      </c>
      <c r="G447" s="152" t="s">
        <v>143</v>
      </c>
      <c r="H447" s="153">
        <v>17.399999999999999</v>
      </c>
      <c r="I447" s="154"/>
      <c r="J447" s="154">
        <f>ROUND(I447*H447,2)</f>
        <v>0</v>
      </c>
      <c r="K447" s="151" t="s">
        <v>144</v>
      </c>
      <c r="L447" s="36"/>
      <c r="M447" s="155" t="s">
        <v>5</v>
      </c>
      <c r="N447" s="156" t="s">
        <v>41</v>
      </c>
      <c r="O447" s="157">
        <v>0.1</v>
      </c>
      <c r="P447" s="157">
        <f>O447*H447</f>
        <v>1.74</v>
      </c>
      <c r="Q447" s="157">
        <v>0</v>
      </c>
      <c r="R447" s="157">
        <f>Q447*H447</f>
        <v>0</v>
      </c>
      <c r="S447" s="157">
        <v>0</v>
      </c>
      <c r="T447" s="158">
        <f>S447*H447</f>
        <v>0</v>
      </c>
      <c r="AR447" s="22" t="s">
        <v>223</v>
      </c>
      <c r="AT447" s="22" t="s">
        <v>140</v>
      </c>
      <c r="AU447" s="22" t="s">
        <v>80</v>
      </c>
      <c r="AY447" s="22" t="s">
        <v>138</v>
      </c>
      <c r="BE447" s="159">
        <f>IF(N447="základní",J447,0)</f>
        <v>0</v>
      </c>
      <c r="BF447" s="159">
        <f>IF(N447="snížená",J447,0)</f>
        <v>0</v>
      </c>
      <c r="BG447" s="159">
        <f>IF(N447="zákl. přenesená",J447,0)</f>
        <v>0</v>
      </c>
      <c r="BH447" s="159">
        <f>IF(N447="sníž. přenesená",J447,0)</f>
        <v>0</v>
      </c>
      <c r="BI447" s="159">
        <f>IF(N447="nulová",J447,0)</f>
        <v>0</v>
      </c>
      <c r="BJ447" s="22" t="s">
        <v>78</v>
      </c>
      <c r="BK447" s="159">
        <f>ROUND(I447*H447,2)</f>
        <v>0</v>
      </c>
      <c r="BL447" s="22" t="s">
        <v>223</v>
      </c>
      <c r="BM447" s="22" t="s">
        <v>924</v>
      </c>
    </row>
    <row r="448" spans="2:65" s="1" customFormat="1" ht="22.5" customHeight="1">
      <c r="B448" s="148"/>
      <c r="C448" s="149" t="s">
        <v>925</v>
      </c>
      <c r="D448" s="149" t="s">
        <v>140</v>
      </c>
      <c r="E448" s="150" t="s">
        <v>926</v>
      </c>
      <c r="F448" s="151" t="s">
        <v>927</v>
      </c>
      <c r="G448" s="152" t="s">
        <v>143</v>
      </c>
      <c r="H448" s="153">
        <v>11.2</v>
      </c>
      <c r="I448" s="154"/>
      <c r="J448" s="154">
        <f>ROUND(I448*H448,2)</f>
        <v>0</v>
      </c>
      <c r="K448" s="151" t="s">
        <v>144</v>
      </c>
      <c r="L448" s="36"/>
      <c r="M448" s="155" t="s">
        <v>5</v>
      </c>
      <c r="N448" s="156" t="s">
        <v>41</v>
      </c>
      <c r="O448" s="157">
        <v>0.13</v>
      </c>
      <c r="P448" s="157">
        <f>O448*H448</f>
        <v>1.456</v>
      </c>
      <c r="Q448" s="157">
        <v>0</v>
      </c>
      <c r="R448" s="157">
        <f>Q448*H448</f>
        <v>0</v>
      </c>
      <c r="S448" s="157">
        <v>0</v>
      </c>
      <c r="T448" s="158">
        <f>S448*H448</f>
        <v>0</v>
      </c>
      <c r="AR448" s="22" t="s">
        <v>223</v>
      </c>
      <c r="AT448" s="22" t="s">
        <v>140</v>
      </c>
      <c r="AU448" s="22" t="s">
        <v>80</v>
      </c>
      <c r="AY448" s="22" t="s">
        <v>138</v>
      </c>
      <c r="BE448" s="159">
        <f>IF(N448="základní",J448,0)</f>
        <v>0</v>
      </c>
      <c r="BF448" s="159">
        <f>IF(N448="snížená",J448,0)</f>
        <v>0</v>
      </c>
      <c r="BG448" s="159">
        <f>IF(N448="zákl. přenesená",J448,0)</f>
        <v>0</v>
      </c>
      <c r="BH448" s="159">
        <f>IF(N448="sníž. přenesená",J448,0)</f>
        <v>0</v>
      </c>
      <c r="BI448" s="159">
        <f>IF(N448="nulová",J448,0)</f>
        <v>0</v>
      </c>
      <c r="BJ448" s="22" t="s">
        <v>78</v>
      </c>
      <c r="BK448" s="159">
        <f>ROUND(I448*H448,2)</f>
        <v>0</v>
      </c>
      <c r="BL448" s="22" t="s">
        <v>223</v>
      </c>
      <c r="BM448" s="22" t="s">
        <v>928</v>
      </c>
    </row>
    <row r="449" spans="2:65" s="11" customFormat="1">
      <c r="B449" s="160"/>
      <c r="D449" s="161" t="s">
        <v>147</v>
      </c>
      <c r="E449" s="162" t="s">
        <v>5</v>
      </c>
      <c r="F449" s="163" t="s">
        <v>929</v>
      </c>
      <c r="H449" s="164">
        <v>11.2</v>
      </c>
      <c r="L449" s="160"/>
      <c r="M449" s="165"/>
      <c r="N449" s="166"/>
      <c r="O449" s="166"/>
      <c r="P449" s="166"/>
      <c r="Q449" s="166"/>
      <c r="R449" s="166"/>
      <c r="S449" s="166"/>
      <c r="T449" s="167"/>
      <c r="AT449" s="168" t="s">
        <v>147</v>
      </c>
      <c r="AU449" s="168" t="s">
        <v>80</v>
      </c>
      <c r="AV449" s="11" t="s">
        <v>80</v>
      </c>
      <c r="AW449" s="11" t="s">
        <v>33</v>
      </c>
      <c r="AX449" s="11" t="s">
        <v>78</v>
      </c>
      <c r="AY449" s="168" t="s">
        <v>138</v>
      </c>
    </row>
    <row r="450" spans="2:65" s="1" customFormat="1" ht="22.5" customHeight="1">
      <c r="B450" s="148"/>
      <c r="C450" s="149" t="s">
        <v>930</v>
      </c>
      <c r="D450" s="149" t="s">
        <v>140</v>
      </c>
      <c r="E450" s="150" t="s">
        <v>931</v>
      </c>
      <c r="F450" s="151" t="s">
        <v>932</v>
      </c>
      <c r="G450" s="152" t="s">
        <v>143</v>
      </c>
      <c r="H450" s="153">
        <v>17.399999999999999</v>
      </c>
      <c r="I450" s="154"/>
      <c r="J450" s="154">
        <f>ROUND(I450*H450,2)</f>
        <v>0</v>
      </c>
      <c r="K450" s="151" t="s">
        <v>144</v>
      </c>
      <c r="L450" s="36"/>
      <c r="M450" s="155" t="s">
        <v>5</v>
      </c>
      <c r="N450" s="156" t="s">
        <v>41</v>
      </c>
      <c r="O450" s="157">
        <v>4.3999999999999997E-2</v>
      </c>
      <c r="P450" s="157">
        <f>O450*H450</f>
        <v>0.76559999999999995</v>
      </c>
      <c r="Q450" s="157">
        <v>2.9999999999999997E-4</v>
      </c>
      <c r="R450" s="157">
        <f>Q450*H450</f>
        <v>5.2199999999999989E-3</v>
      </c>
      <c r="S450" s="157">
        <v>0</v>
      </c>
      <c r="T450" s="158">
        <f>S450*H450</f>
        <v>0</v>
      </c>
      <c r="AR450" s="22" t="s">
        <v>223</v>
      </c>
      <c r="AT450" s="22" t="s">
        <v>140</v>
      </c>
      <c r="AU450" s="22" t="s">
        <v>80</v>
      </c>
      <c r="AY450" s="22" t="s">
        <v>138</v>
      </c>
      <c r="BE450" s="159">
        <f>IF(N450="základní",J450,0)</f>
        <v>0</v>
      </c>
      <c r="BF450" s="159">
        <f>IF(N450="snížená",J450,0)</f>
        <v>0</v>
      </c>
      <c r="BG450" s="159">
        <f>IF(N450="zákl. přenesená",J450,0)</f>
        <v>0</v>
      </c>
      <c r="BH450" s="159">
        <f>IF(N450="sníž. přenesená",J450,0)</f>
        <v>0</v>
      </c>
      <c r="BI450" s="159">
        <f>IF(N450="nulová",J450,0)</f>
        <v>0</v>
      </c>
      <c r="BJ450" s="22" t="s">
        <v>78</v>
      </c>
      <c r="BK450" s="159">
        <f>ROUND(I450*H450,2)</f>
        <v>0</v>
      </c>
      <c r="BL450" s="22" t="s">
        <v>223</v>
      </c>
      <c r="BM450" s="22" t="s">
        <v>933</v>
      </c>
    </row>
    <row r="451" spans="2:65" s="1" customFormat="1" ht="22.5" customHeight="1">
      <c r="B451" s="148"/>
      <c r="C451" s="149" t="s">
        <v>934</v>
      </c>
      <c r="D451" s="149" t="s">
        <v>140</v>
      </c>
      <c r="E451" s="150" t="s">
        <v>935</v>
      </c>
      <c r="F451" s="151" t="s">
        <v>936</v>
      </c>
      <c r="G451" s="152" t="s">
        <v>156</v>
      </c>
      <c r="H451" s="153">
        <v>15</v>
      </c>
      <c r="I451" s="154"/>
      <c r="J451" s="154">
        <f>ROUND(I451*H451,2)</f>
        <v>0</v>
      </c>
      <c r="K451" s="151" t="s">
        <v>144</v>
      </c>
      <c r="L451" s="36"/>
      <c r="M451" s="155" t="s">
        <v>5</v>
      </c>
      <c r="N451" s="156" t="s">
        <v>41</v>
      </c>
      <c r="O451" s="157">
        <v>0.05</v>
      </c>
      <c r="P451" s="157">
        <f>O451*H451</f>
        <v>0.75</v>
      </c>
      <c r="Q451" s="157">
        <v>3.0000000000000001E-5</v>
      </c>
      <c r="R451" s="157">
        <f>Q451*H451</f>
        <v>4.4999999999999999E-4</v>
      </c>
      <c r="S451" s="157">
        <v>0</v>
      </c>
      <c r="T451" s="158">
        <f>S451*H451</f>
        <v>0</v>
      </c>
      <c r="AR451" s="22" t="s">
        <v>223</v>
      </c>
      <c r="AT451" s="22" t="s">
        <v>140</v>
      </c>
      <c r="AU451" s="22" t="s">
        <v>80</v>
      </c>
      <c r="AY451" s="22" t="s">
        <v>138</v>
      </c>
      <c r="BE451" s="159">
        <f>IF(N451="základní",J451,0)</f>
        <v>0</v>
      </c>
      <c r="BF451" s="159">
        <f>IF(N451="snížená",J451,0)</f>
        <v>0</v>
      </c>
      <c r="BG451" s="159">
        <f>IF(N451="zákl. přenesená",J451,0)</f>
        <v>0</v>
      </c>
      <c r="BH451" s="159">
        <f>IF(N451="sníž. přenesená",J451,0)</f>
        <v>0</v>
      </c>
      <c r="BI451" s="159">
        <f>IF(N451="nulová",J451,0)</f>
        <v>0</v>
      </c>
      <c r="BJ451" s="22" t="s">
        <v>78</v>
      </c>
      <c r="BK451" s="159">
        <f>ROUND(I451*H451,2)</f>
        <v>0</v>
      </c>
      <c r="BL451" s="22" t="s">
        <v>223</v>
      </c>
      <c r="BM451" s="22" t="s">
        <v>937</v>
      </c>
    </row>
    <row r="452" spans="2:65" s="1" customFormat="1" ht="22.5" customHeight="1">
      <c r="B452" s="148"/>
      <c r="C452" s="149" t="s">
        <v>938</v>
      </c>
      <c r="D452" s="149" t="s">
        <v>140</v>
      </c>
      <c r="E452" s="150" t="s">
        <v>939</v>
      </c>
      <c r="F452" s="151" t="s">
        <v>940</v>
      </c>
      <c r="G452" s="152" t="s">
        <v>189</v>
      </c>
      <c r="H452" s="153">
        <v>0.443</v>
      </c>
      <c r="I452" s="154"/>
      <c r="J452" s="154">
        <f>ROUND(I452*H452,2)</f>
        <v>0</v>
      </c>
      <c r="K452" s="151" t="s">
        <v>144</v>
      </c>
      <c r="L452" s="36"/>
      <c r="M452" s="155" t="s">
        <v>5</v>
      </c>
      <c r="N452" s="156" t="s">
        <v>41</v>
      </c>
      <c r="O452" s="157">
        <v>1.5980000000000001</v>
      </c>
      <c r="P452" s="157">
        <f>O452*H452</f>
        <v>0.70791400000000004</v>
      </c>
      <c r="Q452" s="157">
        <v>0</v>
      </c>
      <c r="R452" s="157">
        <f>Q452*H452</f>
        <v>0</v>
      </c>
      <c r="S452" s="157">
        <v>0</v>
      </c>
      <c r="T452" s="158">
        <f>S452*H452</f>
        <v>0</v>
      </c>
      <c r="AR452" s="22" t="s">
        <v>223</v>
      </c>
      <c r="AT452" s="22" t="s">
        <v>140</v>
      </c>
      <c r="AU452" s="22" t="s">
        <v>80</v>
      </c>
      <c r="AY452" s="22" t="s">
        <v>138</v>
      </c>
      <c r="BE452" s="159">
        <f>IF(N452="základní",J452,0)</f>
        <v>0</v>
      </c>
      <c r="BF452" s="159">
        <f>IF(N452="snížená",J452,0)</f>
        <v>0</v>
      </c>
      <c r="BG452" s="159">
        <f>IF(N452="zákl. přenesená",J452,0)</f>
        <v>0</v>
      </c>
      <c r="BH452" s="159">
        <f>IF(N452="sníž. přenesená",J452,0)</f>
        <v>0</v>
      </c>
      <c r="BI452" s="159">
        <f>IF(N452="nulová",J452,0)</f>
        <v>0</v>
      </c>
      <c r="BJ452" s="22" t="s">
        <v>78</v>
      </c>
      <c r="BK452" s="159">
        <f>ROUND(I452*H452,2)</f>
        <v>0</v>
      </c>
      <c r="BL452" s="22" t="s">
        <v>223</v>
      </c>
      <c r="BM452" s="22" t="s">
        <v>941</v>
      </c>
    </row>
    <row r="453" spans="2:65" s="10" customFormat="1" ht="29.85" customHeight="1">
      <c r="B453" s="135"/>
      <c r="D453" s="145" t="s">
        <v>69</v>
      </c>
      <c r="E453" s="146" t="s">
        <v>942</v>
      </c>
      <c r="F453" s="146" t="s">
        <v>943</v>
      </c>
      <c r="J453" s="147">
        <f>BK453</f>
        <v>0</v>
      </c>
      <c r="L453" s="135"/>
      <c r="M453" s="139"/>
      <c r="N453" s="140"/>
      <c r="O453" s="140"/>
      <c r="P453" s="141">
        <f>SUM(P454:P464)</f>
        <v>24.679306</v>
      </c>
      <c r="Q453" s="140"/>
      <c r="R453" s="141">
        <f>SUM(R454:R464)</f>
        <v>0.44661000000000001</v>
      </c>
      <c r="S453" s="140"/>
      <c r="T453" s="142">
        <f>SUM(T454:T464)</f>
        <v>0</v>
      </c>
      <c r="AR453" s="136" t="s">
        <v>80</v>
      </c>
      <c r="AT453" s="143" t="s">
        <v>69</v>
      </c>
      <c r="AU453" s="143" t="s">
        <v>78</v>
      </c>
      <c r="AY453" s="136" t="s">
        <v>138</v>
      </c>
      <c r="BK453" s="144">
        <f>SUM(BK454:BK464)</f>
        <v>0</v>
      </c>
    </row>
    <row r="454" spans="2:65" s="1" customFormat="1" ht="31.5" customHeight="1">
      <c r="B454" s="148"/>
      <c r="C454" s="149" t="s">
        <v>944</v>
      </c>
      <c r="D454" s="149" t="s">
        <v>140</v>
      </c>
      <c r="E454" s="150" t="s">
        <v>945</v>
      </c>
      <c r="F454" s="151" t="s">
        <v>946</v>
      </c>
      <c r="G454" s="152" t="s">
        <v>143</v>
      </c>
      <c r="H454" s="153">
        <v>26</v>
      </c>
      <c r="I454" s="154"/>
      <c r="J454" s="154">
        <f>ROUND(I454*H454,2)</f>
        <v>0</v>
      </c>
      <c r="K454" s="151" t="s">
        <v>144</v>
      </c>
      <c r="L454" s="36"/>
      <c r="M454" s="155" t="s">
        <v>5</v>
      </c>
      <c r="N454" s="156" t="s">
        <v>41</v>
      </c>
      <c r="O454" s="157">
        <v>0.746</v>
      </c>
      <c r="P454" s="157">
        <f>O454*H454</f>
        <v>19.396000000000001</v>
      </c>
      <c r="Q454" s="157">
        <v>3.0000000000000001E-3</v>
      </c>
      <c r="R454" s="157">
        <f>Q454*H454</f>
        <v>7.8E-2</v>
      </c>
      <c r="S454" s="157">
        <v>0</v>
      </c>
      <c r="T454" s="158">
        <f>S454*H454</f>
        <v>0</v>
      </c>
      <c r="AR454" s="22" t="s">
        <v>223</v>
      </c>
      <c r="AT454" s="22" t="s">
        <v>140</v>
      </c>
      <c r="AU454" s="22" t="s">
        <v>80</v>
      </c>
      <c r="AY454" s="22" t="s">
        <v>138</v>
      </c>
      <c r="BE454" s="159">
        <f>IF(N454="základní",J454,0)</f>
        <v>0</v>
      </c>
      <c r="BF454" s="159">
        <f>IF(N454="snížená",J454,0)</f>
        <v>0</v>
      </c>
      <c r="BG454" s="159">
        <f>IF(N454="zákl. přenesená",J454,0)</f>
        <v>0</v>
      </c>
      <c r="BH454" s="159">
        <f>IF(N454="sníž. přenesená",J454,0)</f>
        <v>0</v>
      </c>
      <c r="BI454" s="159">
        <f>IF(N454="nulová",J454,0)</f>
        <v>0</v>
      </c>
      <c r="BJ454" s="22" t="s">
        <v>78</v>
      </c>
      <c r="BK454" s="159">
        <f>ROUND(I454*H454,2)</f>
        <v>0</v>
      </c>
      <c r="BL454" s="22" t="s">
        <v>223</v>
      </c>
      <c r="BM454" s="22" t="s">
        <v>947</v>
      </c>
    </row>
    <row r="455" spans="2:65" s="11" customFormat="1">
      <c r="B455" s="160"/>
      <c r="D455" s="169" t="s">
        <v>147</v>
      </c>
      <c r="E455" s="168" t="s">
        <v>5</v>
      </c>
      <c r="F455" s="170" t="s">
        <v>948</v>
      </c>
      <c r="H455" s="171">
        <v>10.95</v>
      </c>
      <c r="L455" s="160"/>
      <c r="M455" s="165"/>
      <c r="N455" s="166"/>
      <c r="O455" s="166"/>
      <c r="P455" s="166"/>
      <c r="Q455" s="166"/>
      <c r="R455" s="166"/>
      <c r="S455" s="166"/>
      <c r="T455" s="167"/>
      <c r="AT455" s="168" t="s">
        <v>147</v>
      </c>
      <c r="AU455" s="168" t="s">
        <v>80</v>
      </c>
      <c r="AV455" s="11" t="s">
        <v>80</v>
      </c>
      <c r="AW455" s="11" t="s">
        <v>33</v>
      </c>
      <c r="AX455" s="11" t="s">
        <v>70</v>
      </c>
      <c r="AY455" s="168" t="s">
        <v>138</v>
      </c>
    </row>
    <row r="456" spans="2:65" s="11" customFormat="1">
      <c r="B456" s="160"/>
      <c r="D456" s="169" t="s">
        <v>147</v>
      </c>
      <c r="E456" s="168" t="s">
        <v>5</v>
      </c>
      <c r="F456" s="170" t="s">
        <v>949</v>
      </c>
      <c r="H456" s="171">
        <v>15.05</v>
      </c>
      <c r="L456" s="160"/>
      <c r="M456" s="165"/>
      <c r="N456" s="166"/>
      <c r="O456" s="166"/>
      <c r="P456" s="166"/>
      <c r="Q456" s="166"/>
      <c r="R456" s="166"/>
      <c r="S456" s="166"/>
      <c r="T456" s="167"/>
      <c r="AT456" s="168" t="s">
        <v>147</v>
      </c>
      <c r="AU456" s="168" t="s">
        <v>80</v>
      </c>
      <c r="AV456" s="11" t="s">
        <v>80</v>
      </c>
      <c r="AW456" s="11" t="s">
        <v>33</v>
      </c>
      <c r="AX456" s="11" t="s">
        <v>70</v>
      </c>
      <c r="AY456" s="168" t="s">
        <v>138</v>
      </c>
    </row>
    <row r="457" spans="2:65" s="12" customFormat="1">
      <c r="B457" s="172"/>
      <c r="D457" s="161" t="s">
        <v>147</v>
      </c>
      <c r="E457" s="173" t="s">
        <v>5</v>
      </c>
      <c r="F457" s="174" t="s">
        <v>165</v>
      </c>
      <c r="H457" s="175">
        <v>26</v>
      </c>
      <c r="L457" s="172"/>
      <c r="M457" s="176"/>
      <c r="N457" s="177"/>
      <c r="O457" s="177"/>
      <c r="P457" s="177"/>
      <c r="Q457" s="177"/>
      <c r="R457" s="177"/>
      <c r="S457" s="177"/>
      <c r="T457" s="178"/>
      <c r="AT457" s="179" t="s">
        <v>147</v>
      </c>
      <c r="AU457" s="179" t="s">
        <v>80</v>
      </c>
      <c r="AV457" s="12" t="s">
        <v>145</v>
      </c>
      <c r="AW457" s="12" t="s">
        <v>33</v>
      </c>
      <c r="AX457" s="12" t="s">
        <v>78</v>
      </c>
      <c r="AY457" s="179" t="s">
        <v>138</v>
      </c>
    </row>
    <row r="458" spans="2:65" s="1" customFormat="1" ht="22.5" customHeight="1">
      <c r="B458" s="148"/>
      <c r="C458" s="189" t="s">
        <v>950</v>
      </c>
      <c r="D458" s="189" t="s">
        <v>343</v>
      </c>
      <c r="E458" s="190" t="s">
        <v>951</v>
      </c>
      <c r="F458" s="191" t="s">
        <v>952</v>
      </c>
      <c r="G458" s="192" t="s">
        <v>143</v>
      </c>
      <c r="H458" s="193">
        <v>28.6</v>
      </c>
      <c r="I458" s="194"/>
      <c r="J458" s="194">
        <f>ROUND(I458*H458,2)</f>
        <v>0</v>
      </c>
      <c r="K458" s="191" t="s">
        <v>5</v>
      </c>
      <c r="L458" s="195"/>
      <c r="M458" s="196" t="s">
        <v>5</v>
      </c>
      <c r="N458" s="197" t="s">
        <v>41</v>
      </c>
      <c r="O458" s="157">
        <v>0</v>
      </c>
      <c r="P458" s="157">
        <f>O458*H458</f>
        <v>0</v>
      </c>
      <c r="Q458" s="157">
        <v>1.26E-2</v>
      </c>
      <c r="R458" s="157">
        <f>Q458*H458</f>
        <v>0.36036000000000001</v>
      </c>
      <c r="S458" s="157">
        <v>0</v>
      </c>
      <c r="T458" s="158">
        <f>S458*H458</f>
        <v>0</v>
      </c>
      <c r="AR458" s="22" t="s">
        <v>313</v>
      </c>
      <c r="AT458" s="22" t="s">
        <v>343</v>
      </c>
      <c r="AU458" s="22" t="s">
        <v>80</v>
      </c>
      <c r="AY458" s="22" t="s">
        <v>138</v>
      </c>
      <c r="BE458" s="159">
        <f>IF(N458="základní",J458,0)</f>
        <v>0</v>
      </c>
      <c r="BF458" s="159">
        <f>IF(N458="snížená",J458,0)</f>
        <v>0</v>
      </c>
      <c r="BG458" s="159">
        <f>IF(N458="zákl. přenesená",J458,0)</f>
        <v>0</v>
      </c>
      <c r="BH458" s="159">
        <f>IF(N458="sníž. přenesená",J458,0)</f>
        <v>0</v>
      </c>
      <c r="BI458" s="159">
        <f>IF(N458="nulová",J458,0)</f>
        <v>0</v>
      </c>
      <c r="BJ458" s="22" t="s">
        <v>78</v>
      </c>
      <c r="BK458" s="159">
        <f>ROUND(I458*H458,2)</f>
        <v>0</v>
      </c>
      <c r="BL458" s="22" t="s">
        <v>223</v>
      </c>
      <c r="BM458" s="22" t="s">
        <v>953</v>
      </c>
    </row>
    <row r="459" spans="2:65" s="11" customFormat="1">
      <c r="B459" s="160"/>
      <c r="D459" s="161" t="s">
        <v>147</v>
      </c>
      <c r="E459" s="162" t="s">
        <v>5</v>
      </c>
      <c r="F459" s="163" t="s">
        <v>954</v>
      </c>
      <c r="H459" s="164">
        <v>28.6</v>
      </c>
      <c r="L459" s="160"/>
      <c r="M459" s="165"/>
      <c r="N459" s="166"/>
      <c r="O459" s="166"/>
      <c r="P459" s="166"/>
      <c r="Q459" s="166"/>
      <c r="R459" s="166"/>
      <c r="S459" s="166"/>
      <c r="T459" s="167"/>
      <c r="AT459" s="168" t="s">
        <v>147</v>
      </c>
      <c r="AU459" s="168" t="s">
        <v>80</v>
      </c>
      <c r="AV459" s="11" t="s">
        <v>80</v>
      </c>
      <c r="AW459" s="11" t="s">
        <v>33</v>
      </c>
      <c r="AX459" s="11" t="s">
        <v>78</v>
      </c>
      <c r="AY459" s="168" t="s">
        <v>138</v>
      </c>
    </row>
    <row r="460" spans="2:65" s="1" customFormat="1" ht="31.5" customHeight="1">
      <c r="B460" s="148"/>
      <c r="C460" s="149" t="s">
        <v>955</v>
      </c>
      <c r="D460" s="149" t="s">
        <v>140</v>
      </c>
      <c r="E460" s="150" t="s">
        <v>956</v>
      </c>
      <c r="F460" s="151" t="s">
        <v>957</v>
      </c>
      <c r="G460" s="152" t="s">
        <v>143</v>
      </c>
      <c r="H460" s="153">
        <v>26</v>
      </c>
      <c r="I460" s="154"/>
      <c r="J460" s="154">
        <f>ROUND(I460*H460,2)</f>
        <v>0</v>
      </c>
      <c r="K460" s="151" t="s">
        <v>144</v>
      </c>
      <c r="L460" s="36"/>
      <c r="M460" s="155" t="s">
        <v>5</v>
      </c>
      <c r="N460" s="156" t="s">
        <v>41</v>
      </c>
      <c r="O460" s="157">
        <v>0.1</v>
      </c>
      <c r="P460" s="157">
        <f>O460*H460</f>
        <v>2.6</v>
      </c>
      <c r="Q460" s="157">
        <v>0</v>
      </c>
      <c r="R460" s="157">
        <f>Q460*H460</f>
        <v>0</v>
      </c>
      <c r="S460" s="157">
        <v>0</v>
      </c>
      <c r="T460" s="158">
        <f>S460*H460</f>
        <v>0</v>
      </c>
      <c r="AR460" s="22" t="s">
        <v>223</v>
      </c>
      <c r="AT460" s="22" t="s">
        <v>140</v>
      </c>
      <c r="AU460" s="22" t="s">
        <v>80</v>
      </c>
      <c r="AY460" s="22" t="s">
        <v>138</v>
      </c>
      <c r="BE460" s="159">
        <f>IF(N460="základní",J460,0)</f>
        <v>0</v>
      </c>
      <c r="BF460" s="159">
        <f>IF(N460="snížená",J460,0)</f>
        <v>0</v>
      </c>
      <c r="BG460" s="159">
        <f>IF(N460="zákl. přenesená",J460,0)</f>
        <v>0</v>
      </c>
      <c r="BH460" s="159">
        <f>IF(N460="sníž. přenesená",J460,0)</f>
        <v>0</v>
      </c>
      <c r="BI460" s="159">
        <f>IF(N460="nulová",J460,0)</f>
        <v>0</v>
      </c>
      <c r="BJ460" s="22" t="s">
        <v>78</v>
      </c>
      <c r="BK460" s="159">
        <f>ROUND(I460*H460,2)</f>
        <v>0</v>
      </c>
      <c r="BL460" s="22" t="s">
        <v>223</v>
      </c>
      <c r="BM460" s="22" t="s">
        <v>958</v>
      </c>
    </row>
    <row r="461" spans="2:65" s="1" customFormat="1" ht="44.25" customHeight="1">
      <c r="B461" s="148"/>
      <c r="C461" s="149" t="s">
        <v>959</v>
      </c>
      <c r="D461" s="149" t="s">
        <v>140</v>
      </c>
      <c r="E461" s="150" t="s">
        <v>960</v>
      </c>
      <c r="F461" s="151" t="s">
        <v>961</v>
      </c>
      <c r="G461" s="152" t="s">
        <v>143</v>
      </c>
      <c r="H461" s="153">
        <v>26</v>
      </c>
      <c r="I461" s="154"/>
      <c r="J461" s="154">
        <f>ROUND(I461*H461,2)</f>
        <v>0</v>
      </c>
      <c r="K461" s="151" t="s">
        <v>5</v>
      </c>
      <c r="L461" s="36"/>
      <c r="M461" s="155" t="s">
        <v>5</v>
      </c>
      <c r="N461" s="156" t="s">
        <v>41</v>
      </c>
      <c r="O461" s="157">
        <v>0</v>
      </c>
      <c r="P461" s="157">
        <f>O461*H461</f>
        <v>0</v>
      </c>
      <c r="Q461" s="157">
        <v>0</v>
      </c>
      <c r="R461" s="157">
        <f>Q461*H461</f>
        <v>0</v>
      </c>
      <c r="S461" s="157">
        <v>0</v>
      </c>
      <c r="T461" s="158">
        <f>S461*H461</f>
        <v>0</v>
      </c>
      <c r="AR461" s="22" t="s">
        <v>223</v>
      </c>
      <c r="AT461" s="22" t="s">
        <v>140</v>
      </c>
      <c r="AU461" s="22" t="s">
        <v>80</v>
      </c>
      <c r="AY461" s="22" t="s">
        <v>138</v>
      </c>
      <c r="BE461" s="159">
        <f>IF(N461="základní",J461,0)</f>
        <v>0</v>
      </c>
      <c r="BF461" s="159">
        <f>IF(N461="snížená",J461,0)</f>
        <v>0</v>
      </c>
      <c r="BG461" s="159">
        <f>IF(N461="zákl. přenesená",J461,0)</f>
        <v>0</v>
      </c>
      <c r="BH461" s="159">
        <f>IF(N461="sníž. přenesená",J461,0)</f>
        <v>0</v>
      </c>
      <c r="BI461" s="159">
        <f>IF(N461="nulová",J461,0)</f>
        <v>0</v>
      </c>
      <c r="BJ461" s="22" t="s">
        <v>78</v>
      </c>
      <c r="BK461" s="159">
        <f>ROUND(I461*H461,2)</f>
        <v>0</v>
      </c>
      <c r="BL461" s="22" t="s">
        <v>223</v>
      </c>
      <c r="BM461" s="22" t="s">
        <v>962</v>
      </c>
    </row>
    <row r="462" spans="2:65" s="1" customFormat="1" ht="22.5" customHeight="1">
      <c r="B462" s="148"/>
      <c r="C462" s="149" t="s">
        <v>963</v>
      </c>
      <c r="D462" s="149" t="s">
        <v>140</v>
      </c>
      <c r="E462" s="150" t="s">
        <v>964</v>
      </c>
      <c r="F462" s="151" t="s">
        <v>965</v>
      </c>
      <c r="G462" s="152" t="s">
        <v>143</v>
      </c>
      <c r="H462" s="153">
        <v>26</v>
      </c>
      <c r="I462" s="154"/>
      <c r="J462" s="154">
        <f>ROUND(I462*H462,2)</f>
        <v>0</v>
      </c>
      <c r="K462" s="151" t="s">
        <v>144</v>
      </c>
      <c r="L462" s="36"/>
      <c r="M462" s="155" t="s">
        <v>5</v>
      </c>
      <c r="N462" s="156" t="s">
        <v>41</v>
      </c>
      <c r="O462" s="157">
        <v>4.3999999999999997E-2</v>
      </c>
      <c r="P462" s="157">
        <f>O462*H462</f>
        <v>1.1439999999999999</v>
      </c>
      <c r="Q462" s="157">
        <v>2.9999999999999997E-4</v>
      </c>
      <c r="R462" s="157">
        <f>Q462*H462</f>
        <v>7.7999999999999996E-3</v>
      </c>
      <c r="S462" s="157">
        <v>0</v>
      </c>
      <c r="T462" s="158">
        <f>S462*H462</f>
        <v>0</v>
      </c>
      <c r="AR462" s="22" t="s">
        <v>223</v>
      </c>
      <c r="AT462" s="22" t="s">
        <v>140</v>
      </c>
      <c r="AU462" s="22" t="s">
        <v>80</v>
      </c>
      <c r="AY462" s="22" t="s">
        <v>138</v>
      </c>
      <c r="BE462" s="159">
        <f>IF(N462="základní",J462,0)</f>
        <v>0</v>
      </c>
      <c r="BF462" s="159">
        <f>IF(N462="snížená",J462,0)</f>
        <v>0</v>
      </c>
      <c r="BG462" s="159">
        <f>IF(N462="zákl. přenesená",J462,0)</f>
        <v>0</v>
      </c>
      <c r="BH462" s="159">
        <f>IF(N462="sníž. přenesená",J462,0)</f>
        <v>0</v>
      </c>
      <c r="BI462" s="159">
        <f>IF(N462="nulová",J462,0)</f>
        <v>0</v>
      </c>
      <c r="BJ462" s="22" t="s">
        <v>78</v>
      </c>
      <c r="BK462" s="159">
        <f>ROUND(I462*H462,2)</f>
        <v>0</v>
      </c>
      <c r="BL462" s="22" t="s">
        <v>223</v>
      </c>
      <c r="BM462" s="22" t="s">
        <v>966</v>
      </c>
    </row>
    <row r="463" spans="2:65" s="1" customFormat="1" ht="22.5" customHeight="1">
      <c r="B463" s="148"/>
      <c r="C463" s="149" t="s">
        <v>967</v>
      </c>
      <c r="D463" s="149" t="s">
        <v>140</v>
      </c>
      <c r="E463" s="150" t="s">
        <v>968</v>
      </c>
      <c r="F463" s="151" t="s">
        <v>969</v>
      </c>
      <c r="G463" s="152" t="s">
        <v>156</v>
      </c>
      <c r="H463" s="153">
        <v>15</v>
      </c>
      <c r="I463" s="154"/>
      <c r="J463" s="154">
        <f>ROUND(I463*H463,2)</f>
        <v>0</v>
      </c>
      <c r="K463" s="151" t="s">
        <v>144</v>
      </c>
      <c r="L463" s="36"/>
      <c r="M463" s="155" t="s">
        <v>5</v>
      </c>
      <c r="N463" s="156" t="s">
        <v>41</v>
      </c>
      <c r="O463" s="157">
        <v>5.5E-2</v>
      </c>
      <c r="P463" s="157">
        <f>O463*H463</f>
        <v>0.82499999999999996</v>
      </c>
      <c r="Q463" s="157">
        <v>3.0000000000000001E-5</v>
      </c>
      <c r="R463" s="157">
        <f>Q463*H463</f>
        <v>4.4999999999999999E-4</v>
      </c>
      <c r="S463" s="157">
        <v>0</v>
      </c>
      <c r="T463" s="158">
        <f>S463*H463</f>
        <v>0</v>
      </c>
      <c r="AR463" s="22" t="s">
        <v>223</v>
      </c>
      <c r="AT463" s="22" t="s">
        <v>140</v>
      </c>
      <c r="AU463" s="22" t="s">
        <v>80</v>
      </c>
      <c r="AY463" s="22" t="s">
        <v>138</v>
      </c>
      <c r="BE463" s="159">
        <f>IF(N463="základní",J463,0)</f>
        <v>0</v>
      </c>
      <c r="BF463" s="159">
        <f>IF(N463="snížená",J463,0)</f>
        <v>0</v>
      </c>
      <c r="BG463" s="159">
        <f>IF(N463="zákl. přenesená",J463,0)</f>
        <v>0</v>
      </c>
      <c r="BH463" s="159">
        <f>IF(N463="sníž. přenesená",J463,0)</f>
        <v>0</v>
      </c>
      <c r="BI463" s="159">
        <f>IF(N463="nulová",J463,0)</f>
        <v>0</v>
      </c>
      <c r="BJ463" s="22" t="s">
        <v>78</v>
      </c>
      <c r="BK463" s="159">
        <f>ROUND(I463*H463,2)</f>
        <v>0</v>
      </c>
      <c r="BL463" s="22" t="s">
        <v>223</v>
      </c>
      <c r="BM463" s="22" t="s">
        <v>970</v>
      </c>
    </row>
    <row r="464" spans="2:65" s="1" customFormat="1" ht="22.5" customHeight="1">
      <c r="B464" s="148"/>
      <c r="C464" s="149" t="s">
        <v>971</v>
      </c>
      <c r="D464" s="149" t="s">
        <v>140</v>
      </c>
      <c r="E464" s="150" t="s">
        <v>972</v>
      </c>
      <c r="F464" s="151" t="s">
        <v>973</v>
      </c>
      <c r="G464" s="152" t="s">
        <v>189</v>
      </c>
      <c r="H464" s="153">
        <v>0.44700000000000001</v>
      </c>
      <c r="I464" s="154"/>
      <c r="J464" s="154">
        <f>ROUND(I464*H464,2)</f>
        <v>0</v>
      </c>
      <c r="K464" s="151" t="s">
        <v>144</v>
      </c>
      <c r="L464" s="36"/>
      <c r="M464" s="155" t="s">
        <v>5</v>
      </c>
      <c r="N464" s="156" t="s">
        <v>41</v>
      </c>
      <c r="O464" s="157">
        <v>1.5980000000000001</v>
      </c>
      <c r="P464" s="157">
        <f>O464*H464</f>
        <v>0.71430600000000011</v>
      </c>
      <c r="Q464" s="157">
        <v>0</v>
      </c>
      <c r="R464" s="157">
        <f>Q464*H464</f>
        <v>0</v>
      </c>
      <c r="S464" s="157">
        <v>0</v>
      </c>
      <c r="T464" s="158">
        <f>S464*H464</f>
        <v>0</v>
      </c>
      <c r="AR464" s="22" t="s">
        <v>223</v>
      </c>
      <c r="AT464" s="22" t="s">
        <v>140</v>
      </c>
      <c r="AU464" s="22" t="s">
        <v>80</v>
      </c>
      <c r="AY464" s="22" t="s">
        <v>138</v>
      </c>
      <c r="BE464" s="159">
        <f>IF(N464="základní",J464,0)</f>
        <v>0</v>
      </c>
      <c r="BF464" s="159">
        <f>IF(N464="snížená",J464,0)</f>
        <v>0</v>
      </c>
      <c r="BG464" s="159">
        <f>IF(N464="zákl. přenesená",J464,0)</f>
        <v>0</v>
      </c>
      <c r="BH464" s="159">
        <f>IF(N464="sníž. přenesená",J464,0)</f>
        <v>0</v>
      </c>
      <c r="BI464" s="159">
        <f>IF(N464="nulová",J464,0)</f>
        <v>0</v>
      </c>
      <c r="BJ464" s="22" t="s">
        <v>78</v>
      </c>
      <c r="BK464" s="159">
        <f>ROUND(I464*H464,2)</f>
        <v>0</v>
      </c>
      <c r="BL464" s="22" t="s">
        <v>223</v>
      </c>
      <c r="BM464" s="22" t="s">
        <v>974</v>
      </c>
    </row>
    <row r="465" spans="2:65" s="10" customFormat="1" ht="29.85" customHeight="1">
      <c r="B465" s="135"/>
      <c r="D465" s="145" t="s">
        <v>69</v>
      </c>
      <c r="E465" s="146" t="s">
        <v>975</v>
      </c>
      <c r="F465" s="146" t="s">
        <v>976</v>
      </c>
      <c r="J465" s="147">
        <f>BK465</f>
        <v>0</v>
      </c>
      <c r="L465" s="135"/>
      <c r="M465" s="139"/>
      <c r="N465" s="140"/>
      <c r="O465" s="140"/>
      <c r="P465" s="141">
        <f>SUM(P466:P472)</f>
        <v>8.0510000000000002</v>
      </c>
      <c r="Q465" s="140"/>
      <c r="R465" s="141">
        <f>SUM(R466:R472)</f>
        <v>4.1319999999999996E-2</v>
      </c>
      <c r="S465" s="140"/>
      <c r="T465" s="142">
        <f>SUM(T466:T472)</f>
        <v>0</v>
      </c>
      <c r="AR465" s="136" t="s">
        <v>80</v>
      </c>
      <c r="AT465" s="143" t="s">
        <v>69</v>
      </c>
      <c r="AU465" s="143" t="s">
        <v>78</v>
      </c>
      <c r="AY465" s="136" t="s">
        <v>138</v>
      </c>
      <c r="BK465" s="144">
        <f>SUM(BK466:BK472)</f>
        <v>0</v>
      </c>
    </row>
    <row r="466" spans="2:65" s="1" customFormat="1" ht="22.5" customHeight="1">
      <c r="B466" s="148"/>
      <c r="C466" s="149" t="s">
        <v>977</v>
      </c>
      <c r="D466" s="149" t="s">
        <v>140</v>
      </c>
      <c r="E466" s="150" t="s">
        <v>978</v>
      </c>
      <c r="F466" s="151" t="s">
        <v>979</v>
      </c>
      <c r="G466" s="152" t="s">
        <v>143</v>
      </c>
      <c r="H466" s="153">
        <v>83</v>
      </c>
      <c r="I466" s="154"/>
      <c r="J466" s="154">
        <f>ROUND(I466*H466,2)</f>
        <v>0</v>
      </c>
      <c r="K466" s="151" t="s">
        <v>144</v>
      </c>
      <c r="L466" s="36"/>
      <c r="M466" s="155" t="s">
        <v>5</v>
      </c>
      <c r="N466" s="156" t="s">
        <v>41</v>
      </c>
      <c r="O466" s="157">
        <v>3.3000000000000002E-2</v>
      </c>
      <c r="P466" s="157">
        <f>O466*H466</f>
        <v>2.7390000000000003</v>
      </c>
      <c r="Q466" s="157">
        <v>2.0000000000000001E-4</v>
      </c>
      <c r="R466" s="157">
        <f>Q466*H466</f>
        <v>1.66E-2</v>
      </c>
      <c r="S466" s="157">
        <v>0</v>
      </c>
      <c r="T466" s="158">
        <f>S466*H466</f>
        <v>0</v>
      </c>
      <c r="AR466" s="22" t="s">
        <v>223</v>
      </c>
      <c r="AT466" s="22" t="s">
        <v>140</v>
      </c>
      <c r="AU466" s="22" t="s">
        <v>80</v>
      </c>
      <c r="AY466" s="22" t="s">
        <v>138</v>
      </c>
      <c r="BE466" s="159">
        <f>IF(N466="základní",J466,0)</f>
        <v>0</v>
      </c>
      <c r="BF466" s="159">
        <f>IF(N466="snížená",J466,0)</f>
        <v>0</v>
      </c>
      <c r="BG466" s="159">
        <f>IF(N466="zákl. přenesená",J466,0)</f>
        <v>0</v>
      </c>
      <c r="BH466" s="159">
        <f>IF(N466="sníž. přenesená",J466,0)</f>
        <v>0</v>
      </c>
      <c r="BI466" s="159">
        <f>IF(N466="nulová",J466,0)</f>
        <v>0</v>
      </c>
      <c r="BJ466" s="22" t="s">
        <v>78</v>
      </c>
      <c r="BK466" s="159">
        <f>ROUND(I466*H466,2)</f>
        <v>0</v>
      </c>
      <c r="BL466" s="22" t="s">
        <v>223</v>
      </c>
      <c r="BM466" s="22" t="s">
        <v>980</v>
      </c>
    </row>
    <row r="467" spans="2:65" s="11" customFormat="1">
      <c r="B467" s="160"/>
      <c r="D467" s="169" t="s">
        <v>147</v>
      </c>
      <c r="E467" s="168" t="s">
        <v>5</v>
      </c>
      <c r="F467" s="170" t="s">
        <v>981</v>
      </c>
      <c r="H467" s="171">
        <v>65</v>
      </c>
      <c r="L467" s="160"/>
      <c r="M467" s="165"/>
      <c r="N467" s="166"/>
      <c r="O467" s="166"/>
      <c r="P467" s="166"/>
      <c r="Q467" s="166"/>
      <c r="R467" s="166"/>
      <c r="S467" s="166"/>
      <c r="T467" s="167"/>
      <c r="AT467" s="168" t="s">
        <v>147</v>
      </c>
      <c r="AU467" s="168" t="s">
        <v>80</v>
      </c>
      <c r="AV467" s="11" t="s">
        <v>80</v>
      </c>
      <c r="AW467" s="11" t="s">
        <v>33</v>
      </c>
      <c r="AX467" s="11" t="s">
        <v>70</v>
      </c>
      <c r="AY467" s="168" t="s">
        <v>138</v>
      </c>
    </row>
    <row r="468" spans="2:65" s="11" customFormat="1">
      <c r="B468" s="160"/>
      <c r="D468" s="169" t="s">
        <v>147</v>
      </c>
      <c r="E468" s="168" t="s">
        <v>5</v>
      </c>
      <c r="F468" s="170" t="s">
        <v>982</v>
      </c>
      <c r="H468" s="171">
        <v>18</v>
      </c>
      <c r="L468" s="160"/>
      <c r="M468" s="165"/>
      <c r="N468" s="166"/>
      <c r="O468" s="166"/>
      <c r="P468" s="166"/>
      <c r="Q468" s="166"/>
      <c r="R468" s="166"/>
      <c r="S468" s="166"/>
      <c r="T468" s="167"/>
      <c r="AT468" s="168" t="s">
        <v>147</v>
      </c>
      <c r="AU468" s="168" t="s">
        <v>80</v>
      </c>
      <c r="AV468" s="11" t="s">
        <v>80</v>
      </c>
      <c r="AW468" s="11" t="s">
        <v>33</v>
      </c>
      <c r="AX468" s="11" t="s">
        <v>70</v>
      </c>
      <c r="AY468" s="168" t="s">
        <v>138</v>
      </c>
    </row>
    <row r="469" spans="2:65" s="12" customFormat="1">
      <c r="B469" s="172"/>
      <c r="D469" s="161" t="s">
        <v>147</v>
      </c>
      <c r="E469" s="173" t="s">
        <v>5</v>
      </c>
      <c r="F469" s="174" t="s">
        <v>165</v>
      </c>
      <c r="H469" s="175">
        <v>83</v>
      </c>
      <c r="L469" s="172"/>
      <c r="M469" s="176"/>
      <c r="N469" s="177"/>
      <c r="O469" s="177"/>
      <c r="P469" s="177"/>
      <c r="Q469" s="177"/>
      <c r="R469" s="177"/>
      <c r="S469" s="177"/>
      <c r="T469" s="178"/>
      <c r="AT469" s="179" t="s">
        <v>147</v>
      </c>
      <c r="AU469" s="179" t="s">
        <v>80</v>
      </c>
      <c r="AV469" s="12" t="s">
        <v>145</v>
      </c>
      <c r="AW469" s="12" t="s">
        <v>33</v>
      </c>
      <c r="AX469" s="12" t="s">
        <v>78</v>
      </c>
      <c r="AY469" s="179" t="s">
        <v>138</v>
      </c>
    </row>
    <row r="470" spans="2:65" s="1" customFormat="1" ht="31.5" customHeight="1">
      <c r="B470" s="148"/>
      <c r="C470" s="149" t="s">
        <v>983</v>
      </c>
      <c r="D470" s="149" t="s">
        <v>140</v>
      </c>
      <c r="E470" s="150" t="s">
        <v>984</v>
      </c>
      <c r="F470" s="151" t="s">
        <v>985</v>
      </c>
      <c r="G470" s="152" t="s">
        <v>143</v>
      </c>
      <c r="H470" s="153">
        <v>83</v>
      </c>
      <c r="I470" s="154"/>
      <c r="J470" s="154">
        <f>ROUND(I470*H470,2)</f>
        <v>0</v>
      </c>
      <c r="K470" s="151" t="s">
        <v>144</v>
      </c>
      <c r="L470" s="36"/>
      <c r="M470" s="155" t="s">
        <v>5</v>
      </c>
      <c r="N470" s="156" t="s">
        <v>41</v>
      </c>
      <c r="O470" s="157">
        <v>6.4000000000000001E-2</v>
      </c>
      <c r="P470" s="157">
        <f>O470*H470</f>
        <v>5.3120000000000003</v>
      </c>
      <c r="Q470" s="157">
        <v>2.9E-4</v>
      </c>
      <c r="R470" s="157">
        <f>Q470*H470</f>
        <v>2.4070000000000001E-2</v>
      </c>
      <c r="S470" s="157">
        <v>0</v>
      </c>
      <c r="T470" s="158">
        <f>S470*H470</f>
        <v>0</v>
      </c>
      <c r="AR470" s="22" t="s">
        <v>223</v>
      </c>
      <c r="AT470" s="22" t="s">
        <v>140</v>
      </c>
      <c r="AU470" s="22" t="s">
        <v>80</v>
      </c>
      <c r="AY470" s="22" t="s">
        <v>138</v>
      </c>
      <c r="BE470" s="159">
        <f>IF(N470="základní",J470,0)</f>
        <v>0</v>
      </c>
      <c r="BF470" s="159">
        <f>IF(N470="snížená",J470,0)</f>
        <v>0</v>
      </c>
      <c r="BG470" s="159">
        <f>IF(N470="zákl. přenesená",J470,0)</f>
        <v>0</v>
      </c>
      <c r="BH470" s="159">
        <f>IF(N470="sníž. přenesená",J470,0)</f>
        <v>0</v>
      </c>
      <c r="BI470" s="159">
        <f>IF(N470="nulová",J470,0)</f>
        <v>0</v>
      </c>
      <c r="BJ470" s="22" t="s">
        <v>78</v>
      </c>
      <c r="BK470" s="159">
        <f>ROUND(I470*H470,2)</f>
        <v>0</v>
      </c>
      <c r="BL470" s="22" t="s">
        <v>223</v>
      </c>
      <c r="BM470" s="22" t="s">
        <v>986</v>
      </c>
    </row>
    <row r="471" spans="2:65" s="1" customFormat="1" ht="22.5" customHeight="1">
      <c r="B471" s="148"/>
      <c r="C471" s="149" t="s">
        <v>987</v>
      </c>
      <c r="D471" s="149" t="s">
        <v>140</v>
      </c>
      <c r="E471" s="150" t="s">
        <v>988</v>
      </c>
      <c r="F471" s="151" t="s">
        <v>989</v>
      </c>
      <c r="G471" s="152" t="s">
        <v>143</v>
      </c>
      <c r="H471" s="153">
        <v>65</v>
      </c>
      <c r="I471" s="154"/>
      <c r="J471" s="154">
        <f>ROUND(I471*H471,2)</f>
        <v>0</v>
      </c>
      <c r="K471" s="151" t="s">
        <v>144</v>
      </c>
      <c r="L471" s="36"/>
      <c r="M471" s="155" t="s">
        <v>5</v>
      </c>
      <c r="N471" s="156" t="s">
        <v>41</v>
      </c>
      <c r="O471" s="157">
        <v>0</v>
      </c>
      <c r="P471" s="157">
        <f>O471*H471</f>
        <v>0</v>
      </c>
      <c r="Q471" s="157">
        <v>1.0000000000000001E-5</v>
      </c>
      <c r="R471" s="157">
        <f>Q471*H471</f>
        <v>6.5000000000000008E-4</v>
      </c>
      <c r="S471" s="157">
        <v>0</v>
      </c>
      <c r="T471" s="158">
        <f>S471*H471</f>
        <v>0</v>
      </c>
      <c r="AR471" s="22" t="s">
        <v>223</v>
      </c>
      <c r="AT471" s="22" t="s">
        <v>140</v>
      </c>
      <c r="AU471" s="22" t="s">
        <v>80</v>
      </c>
      <c r="AY471" s="22" t="s">
        <v>138</v>
      </c>
      <c r="BE471" s="159">
        <f>IF(N471="základní",J471,0)</f>
        <v>0</v>
      </c>
      <c r="BF471" s="159">
        <f>IF(N471="snížená",J471,0)</f>
        <v>0</v>
      </c>
      <c r="BG471" s="159">
        <f>IF(N471="zákl. přenesená",J471,0)</f>
        <v>0</v>
      </c>
      <c r="BH471" s="159">
        <f>IF(N471="sníž. přenesená",J471,0)</f>
        <v>0</v>
      </c>
      <c r="BI471" s="159">
        <f>IF(N471="nulová",J471,0)</f>
        <v>0</v>
      </c>
      <c r="BJ471" s="22" t="s">
        <v>78</v>
      </c>
      <c r="BK471" s="159">
        <f>ROUND(I471*H471,2)</f>
        <v>0</v>
      </c>
      <c r="BL471" s="22" t="s">
        <v>223</v>
      </c>
      <c r="BM471" s="22" t="s">
        <v>990</v>
      </c>
    </row>
    <row r="472" spans="2:65" s="11" customFormat="1">
      <c r="B472" s="160"/>
      <c r="D472" s="169" t="s">
        <v>147</v>
      </c>
      <c r="E472" s="168" t="s">
        <v>5</v>
      </c>
      <c r="F472" s="170" t="s">
        <v>981</v>
      </c>
      <c r="H472" s="171">
        <v>65</v>
      </c>
      <c r="L472" s="160"/>
      <c r="M472" s="165"/>
      <c r="N472" s="166"/>
      <c r="O472" s="166"/>
      <c r="P472" s="166"/>
      <c r="Q472" s="166"/>
      <c r="R472" s="166"/>
      <c r="S472" s="166"/>
      <c r="T472" s="167"/>
      <c r="AT472" s="168" t="s">
        <v>147</v>
      </c>
      <c r="AU472" s="168" t="s">
        <v>80</v>
      </c>
      <c r="AV472" s="11" t="s">
        <v>80</v>
      </c>
      <c r="AW472" s="11" t="s">
        <v>33</v>
      </c>
      <c r="AX472" s="11" t="s">
        <v>78</v>
      </c>
      <c r="AY472" s="168" t="s">
        <v>138</v>
      </c>
    </row>
    <row r="473" spans="2:65" s="10" customFormat="1" ht="37.35" customHeight="1">
      <c r="B473" s="135"/>
      <c r="D473" s="136" t="s">
        <v>69</v>
      </c>
      <c r="E473" s="137" t="s">
        <v>991</v>
      </c>
      <c r="F473" s="137" t="s">
        <v>992</v>
      </c>
      <c r="J473" s="138">
        <f>BK473</f>
        <v>0</v>
      </c>
      <c r="L473" s="135"/>
      <c r="M473" s="139"/>
      <c r="N473" s="140"/>
      <c r="O473" s="140"/>
      <c r="P473" s="141">
        <f>P474</f>
        <v>0</v>
      </c>
      <c r="Q473" s="140"/>
      <c r="R473" s="141">
        <f>R474</f>
        <v>0</v>
      </c>
      <c r="S473" s="140"/>
      <c r="T473" s="142">
        <f>T474</f>
        <v>0</v>
      </c>
      <c r="AR473" s="136" t="s">
        <v>166</v>
      </c>
      <c r="AT473" s="143" t="s">
        <v>69</v>
      </c>
      <c r="AU473" s="143" t="s">
        <v>70</v>
      </c>
      <c r="AY473" s="136" t="s">
        <v>138</v>
      </c>
      <c r="BK473" s="144">
        <f>BK474</f>
        <v>0</v>
      </c>
    </row>
    <row r="474" spans="2:65" s="10" customFormat="1" ht="19.899999999999999" customHeight="1">
      <c r="B474" s="135"/>
      <c r="D474" s="145" t="s">
        <v>69</v>
      </c>
      <c r="E474" s="146" t="s">
        <v>993</v>
      </c>
      <c r="F474" s="146" t="s">
        <v>994</v>
      </c>
      <c r="J474" s="147">
        <f>BK474</f>
        <v>0</v>
      </c>
      <c r="L474" s="135"/>
      <c r="M474" s="139"/>
      <c r="N474" s="140"/>
      <c r="O474" s="140"/>
      <c r="P474" s="141">
        <f>P475</f>
        <v>0</v>
      </c>
      <c r="Q474" s="140"/>
      <c r="R474" s="141">
        <f>R475</f>
        <v>0</v>
      </c>
      <c r="S474" s="140"/>
      <c r="T474" s="142">
        <f>T475</f>
        <v>0</v>
      </c>
      <c r="AR474" s="136" t="s">
        <v>166</v>
      </c>
      <c r="AT474" s="143" t="s">
        <v>69</v>
      </c>
      <c r="AU474" s="143" t="s">
        <v>78</v>
      </c>
      <c r="AY474" s="136" t="s">
        <v>138</v>
      </c>
      <c r="BK474" s="144">
        <f>BK475</f>
        <v>0</v>
      </c>
    </row>
    <row r="475" spans="2:65" s="1" customFormat="1" ht="22.5" customHeight="1">
      <c r="B475" s="148"/>
      <c r="C475" s="149" t="s">
        <v>995</v>
      </c>
      <c r="D475" s="149" t="s">
        <v>140</v>
      </c>
      <c r="E475" s="150" t="s">
        <v>996</v>
      </c>
      <c r="F475" s="151" t="s">
        <v>994</v>
      </c>
      <c r="G475" s="152" t="s">
        <v>546</v>
      </c>
      <c r="H475" s="153">
        <v>1</v>
      </c>
      <c r="I475" s="154"/>
      <c r="J475" s="154">
        <f>ROUND(I475*H475,2)</f>
        <v>0</v>
      </c>
      <c r="K475" s="151" t="s">
        <v>144</v>
      </c>
      <c r="L475" s="36"/>
      <c r="M475" s="155" t="s">
        <v>5</v>
      </c>
      <c r="N475" s="199" t="s">
        <v>41</v>
      </c>
      <c r="O475" s="200">
        <v>0</v>
      </c>
      <c r="P475" s="200">
        <f>O475*H475</f>
        <v>0</v>
      </c>
      <c r="Q475" s="200">
        <v>0</v>
      </c>
      <c r="R475" s="200">
        <f>Q475*H475</f>
        <v>0</v>
      </c>
      <c r="S475" s="200">
        <v>0</v>
      </c>
      <c r="T475" s="201">
        <f>S475*H475</f>
        <v>0</v>
      </c>
      <c r="AR475" s="22" t="s">
        <v>997</v>
      </c>
      <c r="AT475" s="22" t="s">
        <v>140</v>
      </c>
      <c r="AU475" s="22" t="s">
        <v>80</v>
      </c>
      <c r="AY475" s="22" t="s">
        <v>138</v>
      </c>
      <c r="BE475" s="159">
        <f>IF(N475="základní",J475,0)</f>
        <v>0</v>
      </c>
      <c r="BF475" s="159">
        <f>IF(N475="snížená",J475,0)</f>
        <v>0</v>
      </c>
      <c r="BG475" s="159">
        <f>IF(N475="zákl. přenesená",J475,0)</f>
        <v>0</v>
      </c>
      <c r="BH475" s="159">
        <f>IF(N475="sníž. přenesená",J475,0)</f>
        <v>0</v>
      </c>
      <c r="BI475" s="159">
        <f>IF(N475="nulová",J475,0)</f>
        <v>0</v>
      </c>
      <c r="BJ475" s="22" t="s">
        <v>78</v>
      </c>
      <c r="BK475" s="159">
        <f>ROUND(I475*H475,2)</f>
        <v>0</v>
      </c>
      <c r="BL475" s="22" t="s">
        <v>997</v>
      </c>
      <c r="BM475" s="22" t="s">
        <v>998</v>
      </c>
    </row>
    <row r="476" spans="2:65" s="1" customFormat="1" ht="6.95" customHeight="1">
      <c r="B476" s="51"/>
      <c r="C476" s="52"/>
      <c r="D476" s="52"/>
      <c r="E476" s="52"/>
      <c r="F476" s="52"/>
      <c r="G476" s="52"/>
      <c r="H476" s="52"/>
      <c r="I476" s="52"/>
      <c r="J476" s="52"/>
      <c r="K476" s="52"/>
      <c r="L476" s="36"/>
    </row>
  </sheetData>
  <autoFilter ref="C103:K475"/>
  <mergeCells count="9">
    <mergeCell ref="E94:H94"/>
    <mergeCell ref="E96:H9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Přístavba sociálního...</vt:lpstr>
      <vt:lpstr>'01 - Přístavba sociálního...'!Názvy_tisku</vt:lpstr>
      <vt:lpstr>'Rekapitulace stavby'!Názvy_tisku</vt:lpstr>
      <vt:lpstr>'01 - Přístavba sociálního...'!Oblast_tisku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Vojtěch</dc:creator>
  <cp:lastModifiedBy>Pavel Caha</cp:lastModifiedBy>
  <dcterms:created xsi:type="dcterms:W3CDTF">2017-05-19T10:58:58Z</dcterms:created>
  <dcterms:modified xsi:type="dcterms:W3CDTF">2018-04-24T12:20:07Z</dcterms:modified>
</cp:coreProperties>
</file>